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  <externalReference r:id="rId10"/>
  </externalReferences>
  <definedNames>
    <definedName name="_xlnm.Print_Area" localSheetId="2">'Consol_BS'!$A$1:$E$57</definedName>
    <definedName name="_xlnm.Print_Area" localSheetId="3">'Consol_CF'!$A$1:$G$69</definedName>
    <definedName name="_xlnm.Print_Area" localSheetId="1">'Consol_PL'!$A$1:$I$52</definedName>
    <definedName name="_xlnm.Print_Area" localSheetId="5">'Consol_RGL'!$A$1:$D$52</definedName>
    <definedName name="_xlnm.Print_Area" localSheetId="0">'Summary'!$A$1:$J$48</definedName>
  </definedNames>
  <calcPr fullCalcOnLoad="1"/>
</workbook>
</file>

<file path=xl/sharedStrings.xml><?xml version="1.0" encoding="utf-8"?>
<sst xmlns="http://schemas.openxmlformats.org/spreadsheetml/2006/main" count="245" uniqueCount="164">
  <si>
    <t>MITHRIL BERHAD</t>
  </si>
  <si>
    <t>(Company No.:577765-U)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</si>
  <si>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</si>
  <si>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</si>
  <si>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</si>
  <si>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</si>
  <si>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</si>
  <si>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</si>
  <si>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</si>
  <si>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</si>
  <si>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</si>
  <si>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</si>
  <si>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</si>
  <si>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</si>
  <si>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</si>
  <si>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Net tangible assets per share (RM)</t>
  </si>
  <si>
    <t>RM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</si>
  <si>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</si>
  <si>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</si>
  <si>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</si>
  <si>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</si>
  <si>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</si>
  <si>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</si>
  <si>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</si>
  <si>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</si>
  <si>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</si>
  <si>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</si>
  <si>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</si>
  <si>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</si>
  <si>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</si>
  <si>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</si>
  <si>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</si>
  <si>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RCULS (Equity)</t>
  </si>
  <si>
    <t>Reserves and Accumulated Losses</t>
  </si>
  <si>
    <t>Borrowings</t>
  </si>
  <si>
    <t>CASH FLOWS FROM OPERATING ACTIVITIES</t>
  </si>
  <si>
    <t>Adjustment for non-cash flow:-</t>
  </si>
  <si>
    <t>Depreciation</t>
  </si>
  <si>
    <t>Interest expenses</t>
  </si>
  <si>
    <t>Interest income</t>
  </si>
  <si>
    <t>Changes in working capital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</si>
  <si>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</si>
  <si>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</si>
  <si>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</si>
  <si>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</si>
  <si>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</si>
  <si>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>CASH FLOWS FROM FINANCING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</si>
  <si>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</si>
  <si>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</si>
  <si>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</si>
  <si>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</si>
  <si>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</si>
  <si>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</si>
  <si>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</si>
  <si>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</si>
  <si>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</si>
  <si>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</si>
  <si>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</si>
  <si>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</si>
  <si>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</si>
  <si>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</si>
  <si>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</si>
  <si>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</si>
  <si>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</si>
  <si>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</si>
  <si>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</si>
  <si>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</si>
  <si>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</si>
  <si>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</si>
  <si>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</si>
  <si>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</si>
  <si>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Surplus/(deficit) on Revaluation</t>
  </si>
  <si>
    <t>Others</t>
  </si>
  <si>
    <t>Net Gains/(Losses) not recognised in the income statements</t>
  </si>
  <si>
    <t>PART A3 : ADDITIONAL INFORMATION</t>
  </si>
  <si>
    <t>Gross interest income</t>
  </si>
  <si>
    <t>Gross interest expenses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</si>
  <si>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</si>
  <si>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</si>
  <si>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</si>
  <si>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</si>
  <si>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</si>
  <si>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</si>
  <si>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</si>
  <si>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Proceeds from borrowings</t>
  </si>
  <si>
    <t>Repayment of hire purchase creditors</t>
  </si>
  <si>
    <t>Repayment of term loan</t>
  </si>
  <si>
    <t>Interest paid</t>
  </si>
  <si>
    <t>Investment Properties</t>
  </si>
  <si>
    <t>(At 1st July 2004)</t>
  </si>
  <si>
    <t>Amortisation of goodwill</t>
  </si>
  <si>
    <t>(unaudited)</t>
  </si>
  <si>
    <t>(audited)</t>
  </si>
  <si>
    <t>The Condensed Consolidated Balance Sheets should be read in conjunction with the audited financial</t>
  </si>
  <si>
    <t xml:space="preserve">The Condensed Consolidated Statements of Equity should be read in conjunction with the audited </t>
  </si>
  <si>
    <t>(At 1st July 2005)</t>
  </si>
  <si>
    <t>As at End of Current</t>
  </si>
  <si>
    <t xml:space="preserve">As at Preceding Financial </t>
  </si>
  <si>
    <t>Quarter</t>
  </si>
  <si>
    <t>Year End</t>
  </si>
  <si>
    <t>2004</t>
  </si>
  <si>
    <t>Current</t>
  </si>
  <si>
    <t>Comparative</t>
  </si>
  <si>
    <t>Quarter Ended</t>
  </si>
  <si>
    <t>Cumulative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</si>
  <si>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</si>
  <si>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</si>
  <si>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</si>
  <si>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</si>
  <si>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</si>
  <si>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</si>
  <si>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 xml:space="preserve">        - Diluted (sen)</t>
  </si>
  <si>
    <t>Non- Current Assets</t>
  </si>
  <si>
    <t>Net Current Assets</t>
  </si>
  <si>
    <t>Financed by :</t>
  </si>
  <si>
    <t>Shareholders' Funds</t>
  </si>
  <si>
    <t>Deferred Tax Liabilities</t>
  </si>
  <si>
    <t xml:space="preserve">Cumulative </t>
  </si>
  <si>
    <t>The Condensed Consolidated Income Statements should be read in conjunction with the audited financial</t>
  </si>
  <si>
    <t xml:space="preserve">The Condensed Consolidated Cash Flow Statements should be read in conjunction with the audited </t>
  </si>
  <si>
    <t>Decrease/(Increase) in inventories</t>
  </si>
  <si>
    <t>UNAUDITED CONDENSED CONSOLIDATED INCOME STATEMENTS</t>
  </si>
  <si>
    <t>30th June 2005</t>
  </si>
  <si>
    <t>Profit / (Loss) before tax</t>
  </si>
  <si>
    <t>Operating profit before changes in working capital</t>
  </si>
  <si>
    <t>Transfer of Reserve During the period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</si>
  <si>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</si>
  <si>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</si>
  <si>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</si>
  <si>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</si>
  <si>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</si>
  <si>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</si>
  <si>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31st Dec</t>
  </si>
  <si>
    <t>6 Months</t>
  </si>
  <si>
    <t>AS AT 31st DECEMBER 2005</t>
  </si>
  <si>
    <t>31st Dec 2005</t>
  </si>
  <si>
    <t>6 Months Ended</t>
  </si>
  <si>
    <t>31st Dec 2004</t>
  </si>
  <si>
    <t>(At 31st December 2005)</t>
  </si>
  <si>
    <t>(At 31st December 2004)</t>
  </si>
  <si>
    <t>31.12.05</t>
  </si>
  <si>
    <t>31.12.04</t>
  </si>
  <si>
    <t>QUARTERLY REPORT - 31st DECEMBER 2005</t>
  </si>
  <si>
    <t>The Board of Directors is pleased to announce the unaudited results of the Group for the Quarter</t>
  </si>
  <si>
    <t>ended 31st December 2005.</t>
  </si>
  <si>
    <t>FOR THE QUARTER ENDED 31ST DECEMBER 2005</t>
  </si>
  <si>
    <t>FOR THE CUMULATIVE QUARTER ENDED 31ST DECEMBER 2005</t>
  </si>
  <si>
    <t>Cumulative Quarter ended</t>
  </si>
  <si>
    <t>Profit from operation</t>
  </si>
  <si>
    <t>statements for the year ended 30 June 2005.</t>
  </si>
  <si>
    <t>Decrease/(Increase) in receivables</t>
  </si>
  <si>
    <t>(Decrease) in payables</t>
  </si>
  <si>
    <t>Cash generated from/(used in) operations</t>
  </si>
  <si>
    <t>Net cash generated from/(used in) operating activities</t>
  </si>
  <si>
    <t>Net cash generated from investing activities</t>
  </si>
  <si>
    <t>financial statements for the year ended 30 June 2005.</t>
  </si>
  <si>
    <t xml:space="preserve"> financial statements for the year ended 30 June 2005.</t>
  </si>
  <si>
    <t>Profit/(Loss)  before tax</t>
  </si>
  <si>
    <t>Profit/(Loss) before tax</t>
  </si>
  <si>
    <t>Profit/(Loss) after tax and minority interest</t>
  </si>
  <si>
    <t>Net profit/(loss) for the period</t>
  </si>
  <si>
    <t>Profit/(Loss) after tax</t>
  </si>
  <si>
    <t>Basic earning/(loss) per share(sen)</t>
  </si>
  <si>
    <t>Profits from operations</t>
  </si>
</sst>
</file>

<file path=xl/styles.xml><?xml version="1.0" encoding="utf-8"?>
<styleSheet xmlns="http://schemas.openxmlformats.org/spreadsheetml/2006/main">
  <numFmts count="44">
    <numFmt numFmtId="5" formatCode="&quot;MYR&quot;#,##0_);\(&quot;MYR&quot;#,##0\)"/>
    <numFmt numFmtId="6" formatCode="&quot;MYR&quot;#,##0_);[Red]\(&quot;MYR&quot;#,##0\)"/>
    <numFmt numFmtId="7" formatCode="&quot;MYR&quot;#,##0.00_);\(&quot;MYR&quot;#,##0.00\)"/>
    <numFmt numFmtId="8" formatCode="&quot;MYR&quot;#,##0.00_);[Red]\(&quot;MYR&quot;#,##0.00\)"/>
    <numFmt numFmtId="42" formatCode="_(&quot;MYR&quot;* #,##0_);_(&quot;MYR&quot;* \(#,##0\);_(&quot;MYR&quot;* &quot;-&quot;_);_(@_)"/>
    <numFmt numFmtId="41" formatCode="_(* #,##0_);_(* \(#,##0\);_(* &quot;-&quot;_);_(@_)"/>
    <numFmt numFmtId="44" formatCode="_(&quot;MYR&quot;* #,##0.00_);_(&quot;MYR&quot;* \(#,##0.00\);_(&quot;MY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0.00_);[Red]\(0.00\)"/>
    <numFmt numFmtId="186" formatCode="0.00;[Red]0.00"/>
    <numFmt numFmtId="187" formatCode="0_);[Red]\(0\)"/>
    <numFmt numFmtId="188" formatCode="#,##0.000_);[Red]\(#,##0.000\)"/>
    <numFmt numFmtId="189" formatCode="#,##0.0000_);[Red]\(#,##0.0000\)"/>
    <numFmt numFmtId="190" formatCode="#,##0.0_);[Red]\(#,##0.0\)"/>
    <numFmt numFmtId="191" formatCode="_(* #,##0.0_);_(* \(#,##0.0\);_(* &quot;-&quot;??_);_(@_)"/>
    <numFmt numFmtId="192" formatCode="#,##0.0_);\(#,##0.0\)"/>
    <numFmt numFmtId="193" formatCode="#,##0.0000_);\(#,##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</numFmts>
  <fonts count="8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14" fontId="5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0" fontId="2" fillId="0" borderId="0" xfId="19" applyFont="1" applyAlignment="1">
      <alignment horizontal="justify" wrapText="1"/>
      <protection/>
    </xf>
    <xf numFmtId="38" fontId="2" fillId="0" borderId="0" xfId="15" applyNumberFormat="1" applyFont="1" applyBorder="1" applyAlignment="1">
      <alignment horizontal="right"/>
    </xf>
    <xf numFmtId="38" fontId="2" fillId="0" borderId="0" xfId="15" applyNumberFormat="1" applyFont="1" applyBorder="1" applyAlignment="1">
      <alignment/>
    </xf>
    <xf numFmtId="38" fontId="2" fillId="0" borderId="0" xfId="19" applyNumberFormat="1" applyFont="1">
      <alignment/>
      <protection/>
    </xf>
    <xf numFmtId="0" fontId="2" fillId="0" borderId="0" xfId="19" applyFont="1" applyAlignment="1">
      <alignment horizontal="left" wrapText="1"/>
      <protection/>
    </xf>
    <xf numFmtId="0" fontId="5" fillId="0" borderId="1" xfId="19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9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Border="1" applyAlignment="1">
      <alignment/>
    </xf>
    <xf numFmtId="39" fontId="2" fillId="0" borderId="0" xfId="19" applyNumberFormat="1" applyFont="1">
      <alignment/>
      <protection/>
    </xf>
    <xf numFmtId="39" fontId="2" fillId="0" borderId="0" xfId="15" applyNumberFormat="1" applyFont="1" applyBorder="1" applyAlignment="1">
      <alignment horizontal="right"/>
    </xf>
    <xf numFmtId="193" fontId="2" fillId="0" borderId="0" xfId="19" applyNumberFormat="1" applyFont="1">
      <alignment/>
      <protection/>
    </xf>
    <xf numFmtId="193" fontId="2" fillId="0" borderId="0" xfId="15" applyNumberFormat="1" applyFont="1" applyBorder="1" applyAlignment="1">
      <alignment/>
    </xf>
    <xf numFmtId="193" fontId="2" fillId="0" borderId="0" xfId="15" applyNumberFormat="1" applyFont="1" applyBorder="1" applyAlignment="1">
      <alignment horizontal="right"/>
    </xf>
    <xf numFmtId="0" fontId="5" fillId="0" borderId="0" xfId="19" applyFont="1" applyBorder="1" applyAlignment="1">
      <alignment horizontal="centerContinuous"/>
      <protection/>
    </xf>
    <xf numFmtId="0" fontId="5" fillId="0" borderId="0" xfId="19" applyFont="1" applyBorder="1" applyAlignment="1">
      <alignment horizontal="center"/>
      <protection/>
    </xf>
    <xf numFmtId="41" fontId="0" fillId="0" borderId="0" xfId="0" applyNumberFormat="1" applyFont="1" applyAlignment="1">
      <alignment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184" fontId="2" fillId="0" borderId="0" xfId="15" applyNumberFormat="1" applyFont="1" applyBorder="1" applyAlignment="1">
      <alignment horizontal="right"/>
    </xf>
    <xf numFmtId="184" fontId="2" fillId="0" borderId="0" xfId="15" applyNumberFormat="1" applyFont="1" applyAlignment="1">
      <alignment horizontal="right"/>
    </xf>
    <xf numFmtId="184" fontId="2" fillId="0" borderId="1" xfId="15" applyNumberFormat="1" applyFont="1" applyBorder="1" applyAlignment="1">
      <alignment horizontal="right"/>
    </xf>
    <xf numFmtId="38" fontId="0" fillId="0" borderId="0" xfId="15" applyNumberFormat="1" applyFont="1" applyFill="1" applyBorder="1" applyAlignment="1">
      <alignment horizontal="centerContinuous"/>
    </xf>
    <xf numFmtId="38" fontId="0" fillId="0" borderId="0" xfId="19" applyNumberFormat="1" applyFont="1" applyFill="1">
      <alignment/>
      <protection/>
    </xf>
    <xf numFmtId="43" fontId="2" fillId="0" borderId="1" xfId="15" applyNumberFormat="1" applyFont="1" applyBorder="1" applyAlignment="1">
      <alignment horizontal="right"/>
    </xf>
    <xf numFmtId="184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top"/>
      <protection/>
    </xf>
    <xf numFmtId="37" fontId="2" fillId="0" borderId="0" xfId="15" applyNumberFormat="1" applyFont="1" applyBorder="1" applyAlignment="1">
      <alignment horizontal="right" vertical="top"/>
    </xf>
    <xf numFmtId="37" fontId="2" fillId="0" borderId="0" xfId="15" applyNumberFormat="1" applyFont="1" applyBorder="1" applyAlignment="1">
      <alignment vertical="top"/>
    </xf>
    <xf numFmtId="184" fontId="2" fillId="0" borderId="0" xfId="15" applyNumberFormat="1" applyFont="1" applyBorder="1" applyAlignment="1">
      <alignment horizontal="right" vertical="top"/>
    </xf>
    <xf numFmtId="37" fontId="2" fillId="0" borderId="0" xfId="19" applyNumberFormat="1" applyFont="1" applyAlignment="1">
      <alignment vertical="top"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19" applyNumberFormat="1" applyFont="1">
      <alignment/>
      <protection/>
    </xf>
    <xf numFmtId="4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4" fontId="4" fillId="0" borderId="0" xfId="15" applyNumberFormat="1" applyFont="1" applyFill="1" applyAlignment="1" quotePrefix="1">
      <alignment horizontal="center"/>
    </xf>
    <xf numFmtId="184" fontId="4" fillId="0" borderId="0" xfId="15" applyNumberFormat="1" applyFont="1" applyFill="1" applyBorder="1" applyAlignment="1" quotePrefix="1">
      <alignment horizontal="center"/>
    </xf>
    <xf numFmtId="184" fontId="4" fillId="0" borderId="0" xfId="15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84" fontId="5" fillId="0" borderId="0" xfId="15" applyNumberFormat="1" applyFont="1" applyFill="1" applyAlignment="1">
      <alignment horizontal="center"/>
    </xf>
    <xf numFmtId="184" fontId="5" fillId="0" borderId="0" xfId="15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2" fillId="0" borderId="0" xfId="0" applyNumberFormat="1" applyFont="1" applyBorder="1" applyAlignment="1" quotePrefix="1">
      <alignment/>
    </xf>
    <xf numFmtId="41" fontId="5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2" borderId="6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2" fillId="2" borderId="7" xfId="0" applyNumberFormat="1" applyFont="1" applyFill="1" applyBorder="1" applyAlignment="1">
      <alignment horizontal="center"/>
    </xf>
    <xf numFmtId="41" fontId="2" fillId="2" borderId="8" xfId="0" applyNumberFormat="1" applyFont="1" applyFill="1" applyBorder="1" applyAlignment="1">
      <alignment/>
    </xf>
    <xf numFmtId="41" fontId="2" fillId="2" borderId="0" xfId="0" applyNumberFormat="1" applyFont="1" applyFill="1" applyBorder="1" applyAlignment="1">
      <alignment/>
    </xf>
    <xf numFmtId="41" fontId="2" fillId="2" borderId="9" xfId="0" applyNumberFormat="1" applyFont="1" applyFill="1" applyBorder="1" applyAlignment="1">
      <alignment horizontal="center"/>
    </xf>
    <xf numFmtId="41" fontId="2" fillId="2" borderId="8" xfId="20" applyNumberFormat="1" applyFont="1" applyFill="1" applyBorder="1">
      <alignment/>
      <protection/>
    </xf>
    <xf numFmtId="41" fontId="2" fillId="2" borderId="0" xfId="20" applyNumberFormat="1" applyFont="1" applyFill="1" applyBorder="1">
      <alignment/>
      <protection/>
    </xf>
    <xf numFmtId="41" fontId="5" fillId="2" borderId="8" xfId="0" applyNumberFormat="1" applyFont="1" applyFill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2" fillId="2" borderId="10" xfId="0" applyNumberFormat="1" applyFont="1" applyFill="1" applyBorder="1" applyAlignment="1">
      <alignment horizontal="center"/>
    </xf>
    <xf numFmtId="41" fontId="5" fillId="2" borderId="11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2" fillId="2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2" fillId="0" borderId="14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184" fontId="2" fillId="0" borderId="0" xfId="15" applyNumberFormat="1" applyFont="1" applyBorder="1" applyAlignment="1">
      <alignment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09925" y="14382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866775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33925" y="14382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85725</xdr:rowOff>
    </xdr:from>
    <xdr:to>
      <xdr:col>3</xdr:col>
      <xdr:colOff>771525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09925" y="48863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4</xdr:col>
      <xdr:colOff>866775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33925" y="48863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n\Ann\FY%202005\Dec%2004\Mithril%20Ann%20311204%20to%20Bur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aiyk\My%20Documents\announcement\Sept%2005\Mithril%20Ann%20300905%20nov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2">
        <row r="36">
          <cell r="B36">
            <v>83176989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3">
        <row r="15">
          <cell r="D15">
            <v>2005094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24">
      <selection activeCell="G40" sqref="G40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9.28125" style="1" customWidth="1"/>
    <col min="12" max="12" width="0" style="1" hidden="1" customWidth="1"/>
    <col min="13" max="16384" width="9.140625" style="1" customWidth="1"/>
  </cols>
  <sheetData>
    <row r="1" ht="13.5">
      <c r="A1" s="7" t="s">
        <v>0</v>
      </c>
    </row>
    <row r="2" ht="13.5">
      <c r="A2" s="7" t="s">
        <v>1</v>
      </c>
    </row>
    <row r="4" spans="1:2" ht="13.5">
      <c r="A4" s="3" t="s">
        <v>142</v>
      </c>
      <c r="B4" s="2"/>
    </row>
    <row r="5" spans="1:2" ht="13.5">
      <c r="A5" s="3"/>
      <c r="B5" s="2"/>
    </row>
    <row r="6" ht="13.5">
      <c r="A6" s="1" t="s">
        <v>143</v>
      </c>
    </row>
    <row r="7" ht="13.5">
      <c r="A7" s="1" t="s">
        <v>144</v>
      </c>
    </row>
    <row r="9" spans="1:2" ht="13.5">
      <c r="A9" s="4" t="s">
        <v>2</v>
      </c>
      <c r="B9" s="3"/>
    </row>
    <row r="10" spans="1:2" ht="13.5">
      <c r="A10" s="4"/>
      <c r="B10" s="3"/>
    </row>
    <row r="11" spans="3:11" ht="41.25" customHeight="1">
      <c r="C11" s="17" t="s">
        <v>3</v>
      </c>
      <c r="D11" s="17"/>
      <c r="E11" s="17"/>
      <c r="F11" s="6"/>
      <c r="G11" s="17" t="s">
        <v>4</v>
      </c>
      <c r="H11" s="17"/>
      <c r="I11" s="17"/>
      <c r="K11" s="18"/>
    </row>
    <row r="12" spans="3:11" ht="13.5">
      <c r="C12" s="33"/>
      <c r="D12" s="32"/>
      <c r="E12" s="33" t="s">
        <v>5</v>
      </c>
      <c r="F12" s="6"/>
      <c r="G12" s="32"/>
      <c r="H12" s="32"/>
      <c r="I12" s="33" t="s">
        <v>5</v>
      </c>
      <c r="K12" s="18"/>
    </row>
    <row r="13" spans="3:11" ht="13.5">
      <c r="C13" s="33" t="s">
        <v>6</v>
      </c>
      <c r="D13" s="33"/>
      <c r="E13" s="33" t="s">
        <v>7</v>
      </c>
      <c r="F13" s="6"/>
      <c r="G13" s="33" t="s">
        <v>6</v>
      </c>
      <c r="H13" s="33"/>
      <c r="I13" s="33" t="s">
        <v>7</v>
      </c>
      <c r="K13" s="18"/>
    </row>
    <row r="14" spans="3:11" ht="13.5">
      <c r="C14" s="33" t="s">
        <v>8</v>
      </c>
      <c r="D14" s="33"/>
      <c r="E14" s="33" t="s">
        <v>8</v>
      </c>
      <c r="F14" s="6"/>
      <c r="G14" s="33" t="s">
        <v>9</v>
      </c>
      <c r="H14" s="33"/>
      <c r="I14" s="33" t="s">
        <v>10</v>
      </c>
      <c r="K14" s="18"/>
    </row>
    <row r="15" spans="1:11" ht="13.5">
      <c r="A15" s="6"/>
      <c r="B15" s="7"/>
      <c r="C15" s="8" t="s">
        <v>140</v>
      </c>
      <c r="D15" s="6"/>
      <c r="E15" s="8" t="s">
        <v>141</v>
      </c>
      <c r="F15" s="6"/>
      <c r="G15" s="8" t="s">
        <v>140</v>
      </c>
      <c r="H15" s="6"/>
      <c r="I15" s="8" t="s">
        <v>141</v>
      </c>
      <c r="K15" s="18"/>
    </row>
    <row r="16" spans="3:12" ht="13.5">
      <c r="C16" s="5" t="s">
        <v>11</v>
      </c>
      <c r="D16" s="6"/>
      <c r="E16" s="5" t="s">
        <v>11</v>
      </c>
      <c r="F16" s="6"/>
      <c r="G16" s="5" t="s">
        <v>11</v>
      </c>
      <c r="H16" s="6"/>
      <c r="I16" s="5" t="s">
        <v>11</v>
      </c>
      <c r="K16" s="18"/>
      <c r="L16" s="5" t="s">
        <v>12</v>
      </c>
    </row>
    <row r="17" spans="1:11" ht="13.5">
      <c r="A17" s="9"/>
      <c r="C17" s="10"/>
      <c r="D17" s="10"/>
      <c r="E17" s="10"/>
      <c r="F17" s="10"/>
      <c r="G17" s="10"/>
      <c r="H17" s="10"/>
      <c r="I17" s="10"/>
      <c r="K17" s="18"/>
    </row>
    <row r="18" spans="1:11" ht="13.5">
      <c r="A18" s="9">
        <v>1</v>
      </c>
      <c r="B18" s="12" t="s">
        <v>13</v>
      </c>
      <c r="C18" s="19">
        <f>Consol_PL!B15/1000</f>
        <v>19576.429</v>
      </c>
      <c r="D18" s="20"/>
      <c r="E18" s="37">
        <f>Consol_PL!D15/1000</f>
        <v>12957.683</v>
      </c>
      <c r="F18" s="21"/>
      <c r="G18" s="19">
        <f>Consol_PL!F15/1000</f>
        <v>38887.866</v>
      </c>
      <c r="H18" s="19"/>
      <c r="I18" s="37">
        <f>Consol_PL!H15/1000</f>
        <v>25831.173</v>
      </c>
      <c r="K18" s="18"/>
    </row>
    <row r="19" spans="1:11" ht="13.5">
      <c r="A19" s="9"/>
      <c r="B19" s="12"/>
      <c r="C19" s="22"/>
      <c r="D19" s="23"/>
      <c r="E19" s="38"/>
      <c r="F19" s="11"/>
      <c r="G19" s="22"/>
      <c r="H19" s="22"/>
      <c r="I19" s="38"/>
      <c r="K19" s="18"/>
    </row>
    <row r="20" spans="1:9" ht="13.5">
      <c r="A20" s="9">
        <v>2</v>
      </c>
      <c r="B20" s="16" t="s">
        <v>158</v>
      </c>
      <c r="C20" s="19">
        <f>Consol_PL!B27/1000</f>
        <v>-645.351</v>
      </c>
      <c r="D20" s="23"/>
      <c r="E20" s="38">
        <f>Consol_PL!D27/1000</f>
        <v>-1736.766</v>
      </c>
      <c r="F20" s="11"/>
      <c r="G20" s="22">
        <f>Consol_PL!F27/1000</f>
        <v>951.872</v>
      </c>
      <c r="H20" s="22"/>
      <c r="I20" s="38">
        <f>Consol_PL!H27/1000</f>
        <v>-3990.749</v>
      </c>
    </row>
    <row r="21" spans="1:9" ht="13.5">
      <c r="A21" s="9"/>
      <c r="B21" s="12"/>
      <c r="C21" s="22"/>
      <c r="D21" s="23"/>
      <c r="E21" s="38"/>
      <c r="F21" s="11"/>
      <c r="G21" s="22"/>
      <c r="H21" s="22"/>
      <c r="I21" s="38"/>
    </row>
    <row r="22" spans="1:9" ht="27">
      <c r="A22" s="44">
        <v>3</v>
      </c>
      <c r="B22" s="16" t="s">
        <v>159</v>
      </c>
      <c r="C22" s="45">
        <f>Consol_PL!B37/1000</f>
        <v>-1119.041</v>
      </c>
      <c r="D22" s="46"/>
      <c r="E22" s="47">
        <f>Consol_PL!D37/1000</f>
        <v>-2285.036</v>
      </c>
      <c r="F22" s="48"/>
      <c r="G22" s="45">
        <f>Consol_PL!F37/1000</f>
        <v>59.943</v>
      </c>
      <c r="H22" s="45"/>
      <c r="I22" s="47">
        <f>Consol_PL!H37/1000</f>
        <v>-4659.492</v>
      </c>
    </row>
    <row r="23" spans="1:9" ht="13.5">
      <c r="A23" s="9"/>
      <c r="B23" s="12"/>
      <c r="C23" s="19"/>
      <c r="D23" s="20"/>
      <c r="E23" s="37"/>
      <c r="F23" s="11"/>
      <c r="G23" s="19"/>
      <c r="H23" s="19"/>
      <c r="I23" s="37"/>
    </row>
    <row r="24" spans="1:9" ht="13.5">
      <c r="A24" s="9">
        <v>4</v>
      </c>
      <c r="B24" s="16" t="s">
        <v>160</v>
      </c>
      <c r="C24" s="24">
        <f>Consol_PL!B37/1000</f>
        <v>-1119.041</v>
      </c>
      <c r="D24" s="20"/>
      <c r="E24" s="39">
        <f>SUM(E22:E23)</f>
        <v>-2285.036</v>
      </c>
      <c r="F24" s="11"/>
      <c r="G24" s="24">
        <f>Consol_PL!F37/1000</f>
        <v>59.943</v>
      </c>
      <c r="H24" s="19"/>
      <c r="I24" s="39">
        <f>Consol_PL!H37/1000</f>
        <v>-4659.492</v>
      </c>
    </row>
    <row r="25" spans="1:9" ht="13.5">
      <c r="A25" s="9"/>
      <c r="B25" s="12"/>
      <c r="C25" s="19"/>
      <c r="D25" s="20"/>
      <c r="E25" s="37"/>
      <c r="F25" s="11"/>
      <c r="G25" s="19"/>
      <c r="H25" s="19"/>
      <c r="I25" s="37"/>
    </row>
    <row r="26" spans="1:9" ht="27">
      <c r="A26" s="9">
        <v>5</v>
      </c>
      <c r="B26" s="12" t="s">
        <v>162</v>
      </c>
      <c r="C26" s="25">
        <f>Consol_PL!B40</f>
        <v>-1.0261162038884033</v>
      </c>
      <c r="D26" s="26"/>
      <c r="E26" s="42">
        <f>Consol_PL!D40</f>
        <v>-2.7471973047738</v>
      </c>
      <c r="F26" s="27"/>
      <c r="G26" s="25">
        <f>Consol_PL!F40</f>
        <v>0.05525402161441314</v>
      </c>
      <c r="H26" s="28"/>
      <c r="I26" s="42">
        <f>Consol_PL!H40</f>
        <v>-5.601900304421935</v>
      </c>
    </row>
    <row r="27" spans="1:9" ht="13.5">
      <c r="A27" s="9"/>
      <c r="B27" s="12"/>
      <c r="C27" s="19"/>
      <c r="D27" s="20"/>
      <c r="E27" s="37"/>
      <c r="F27" s="11"/>
      <c r="G27" s="19"/>
      <c r="H27" s="19"/>
      <c r="I27" s="37"/>
    </row>
    <row r="28" spans="1:9" ht="13.5">
      <c r="A28" s="9">
        <v>6</v>
      </c>
      <c r="B28" s="12" t="s">
        <v>14</v>
      </c>
      <c r="C28" s="37">
        <v>0</v>
      </c>
      <c r="D28" s="14"/>
      <c r="E28" s="37">
        <v>0</v>
      </c>
      <c r="F28" s="15"/>
      <c r="G28" s="37">
        <v>0</v>
      </c>
      <c r="H28" s="13"/>
      <c r="I28" s="37">
        <v>0</v>
      </c>
    </row>
    <row r="29" spans="1:9" ht="30" customHeight="1">
      <c r="A29" s="9"/>
      <c r="B29" s="12"/>
      <c r="C29" s="40" t="s">
        <v>96</v>
      </c>
      <c r="D29" s="40"/>
      <c r="E29" s="40"/>
      <c r="F29" s="41"/>
      <c r="G29" s="40" t="s">
        <v>97</v>
      </c>
      <c r="H29" s="40"/>
      <c r="I29" s="40"/>
    </row>
    <row r="30" spans="1:9" ht="13.5">
      <c r="A30" s="9"/>
      <c r="B30" s="12"/>
      <c r="C30" s="40" t="s">
        <v>98</v>
      </c>
      <c r="D30" s="40"/>
      <c r="E30" s="40"/>
      <c r="F30" s="41"/>
      <c r="G30" s="40" t="s">
        <v>99</v>
      </c>
      <c r="H30" s="40"/>
      <c r="I30" s="40"/>
    </row>
    <row r="31" spans="1:9" ht="27">
      <c r="A31" s="9">
        <v>7</v>
      </c>
      <c r="B31" s="16" t="s">
        <v>15</v>
      </c>
      <c r="C31" s="29"/>
      <c r="D31" s="30"/>
      <c r="E31" s="31">
        <f>(Consol_BS!B42-Consol_BS!B16)/Consol_BS!B36</f>
        <v>0.5608948586511154</v>
      </c>
      <c r="F31" s="29"/>
      <c r="G31" s="31"/>
      <c r="H31" s="31"/>
      <c r="I31" s="31">
        <f>(Consol_BS!D42-Consol_BS!D16)/Consol_BS!D36</f>
        <v>0.5529668491733857</v>
      </c>
    </row>
    <row r="34" spans="1:2" ht="13.5">
      <c r="A34" s="4" t="s">
        <v>74</v>
      </c>
      <c r="B34" s="3"/>
    </row>
    <row r="35" spans="1:2" ht="13.5">
      <c r="A35" s="4"/>
      <c r="B35" s="3"/>
    </row>
    <row r="36" spans="3:9" ht="13.5">
      <c r="C36" s="17" t="s">
        <v>3</v>
      </c>
      <c r="D36" s="17"/>
      <c r="E36" s="17"/>
      <c r="F36" s="6"/>
      <c r="G36" s="17" t="s">
        <v>4</v>
      </c>
      <c r="H36" s="17"/>
      <c r="I36" s="17"/>
    </row>
    <row r="37" spans="1:9" ht="13.5">
      <c r="A37" s="6"/>
      <c r="B37" s="7"/>
      <c r="C37" s="8" t="s">
        <v>140</v>
      </c>
      <c r="D37" s="6"/>
      <c r="E37" s="8" t="s">
        <v>141</v>
      </c>
      <c r="F37" s="6"/>
      <c r="G37" s="8" t="s">
        <v>140</v>
      </c>
      <c r="H37" s="6"/>
      <c r="I37" s="8" t="s">
        <v>141</v>
      </c>
    </row>
    <row r="38" spans="3:9" ht="13.5">
      <c r="C38" s="5" t="s">
        <v>11</v>
      </c>
      <c r="D38" s="6"/>
      <c r="E38" s="5" t="s">
        <v>11</v>
      </c>
      <c r="F38" s="6"/>
      <c r="G38" s="5" t="s">
        <v>11</v>
      </c>
      <c r="H38" s="6"/>
      <c r="I38" s="5" t="s">
        <v>11</v>
      </c>
    </row>
    <row r="39" spans="1:9" ht="13.5">
      <c r="A39" s="9"/>
      <c r="C39" s="10"/>
      <c r="D39" s="10"/>
      <c r="E39" s="10"/>
      <c r="F39" s="10"/>
      <c r="G39" s="10"/>
      <c r="H39" s="10"/>
      <c r="I39" s="10"/>
    </row>
    <row r="40" spans="1:9" ht="13.5">
      <c r="A40" s="9">
        <v>1</v>
      </c>
      <c r="B40" s="12" t="s">
        <v>163</v>
      </c>
      <c r="C40" s="37">
        <f>Consol_PL!B22/1000</f>
        <v>1327.169</v>
      </c>
      <c r="D40" s="20"/>
      <c r="E40" s="37">
        <f>Consol_PL!D22/1000</f>
        <v>412.11</v>
      </c>
      <c r="F40" s="21"/>
      <c r="G40" s="19">
        <f>Consol_PL!F22/1000</f>
        <v>4899.953</v>
      </c>
      <c r="H40" s="19"/>
      <c r="I40" s="37">
        <f>Consol_PL!H22/1000</f>
        <v>28.462</v>
      </c>
    </row>
    <row r="41" spans="1:9" ht="13.5">
      <c r="A41" s="9"/>
      <c r="B41" s="12"/>
      <c r="C41" s="38"/>
      <c r="D41" s="23"/>
      <c r="E41" s="38"/>
      <c r="F41" s="11"/>
      <c r="G41" s="22"/>
      <c r="H41" s="22"/>
      <c r="I41" s="38"/>
    </row>
    <row r="42" spans="1:9" ht="13.5">
      <c r="A42" s="9">
        <v>2</v>
      </c>
      <c r="B42" s="16" t="s">
        <v>75</v>
      </c>
      <c r="C42" s="37">
        <f>(Consol_CF!D34-30000)/1000</f>
        <v>28.08</v>
      </c>
      <c r="D42" s="23"/>
      <c r="E42" s="38">
        <v>32</v>
      </c>
      <c r="F42" s="11"/>
      <c r="G42" s="19">
        <f>Consol_CF!D34/1000</f>
        <v>58.08</v>
      </c>
      <c r="H42" s="22"/>
      <c r="I42" s="38">
        <v>72</v>
      </c>
    </row>
    <row r="43" spans="1:9" ht="13.5">
      <c r="A43" s="9"/>
      <c r="B43" s="12"/>
      <c r="C43" s="38"/>
      <c r="D43" s="23"/>
      <c r="E43" s="38"/>
      <c r="F43" s="11"/>
      <c r="G43" s="22"/>
      <c r="H43" s="22"/>
      <c r="I43" s="38"/>
    </row>
    <row r="44" spans="1:11" ht="13.5">
      <c r="A44" s="9">
        <v>3</v>
      </c>
      <c r="B44" s="16" t="s">
        <v>76</v>
      </c>
      <c r="C44" s="37">
        <f>-(Consol_CF!D15-'[2]Consol_CF'!$D$15)/1000</f>
        <v>-2001.067</v>
      </c>
      <c r="D44" s="20"/>
      <c r="E44" s="11">
        <f>-4091+1911</f>
        <v>-2180</v>
      </c>
      <c r="F44" s="11"/>
      <c r="G44" s="19">
        <f>-Consol_CF!D15/1000</f>
        <v>-4006.161</v>
      </c>
      <c r="H44" s="19"/>
      <c r="I44" s="37">
        <v>-4091</v>
      </c>
      <c r="K44" s="43"/>
    </row>
    <row r="45" ht="12.75"/>
    <row r="46" ht="12.75"/>
    <row r="47" ht="13.5"/>
    <row r="49" ht="13.5">
      <c r="A49" s="36"/>
    </row>
    <row r="50" ht="13.5">
      <c r="A50" s="35"/>
    </row>
    <row r="51" ht="13.5">
      <c r="A51" s="34"/>
    </row>
    <row r="52" ht="13.5">
      <c r="A52" s="34"/>
    </row>
  </sheetData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26">
      <selection activeCell="F17" sqref="F17"/>
    </sheetView>
  </sheetViews>
  <sheetFormatPr defaultColWidth="9.140625" defaultRowHeight="12.75"/>
  <cols>
    <col min="1" max="1" width="29.57421875" style="50" customWidth="1"/>
    <col min="2" max="2" width="13.57421875" style="50" customWidth="1"/>
    <col min="3" max="3" width="1.57421875" style="51" customWidth="1"/>
    <col min="4" max="4" width="13.57421875" style="50" customWidth="1"/>
    <col min="5" max="5" width="1.8515625" style="51" customWidth="1"/>
    <col min="6" max="6" width="13.57421875" style="50" customWidth="1"/>
    <col min="7" max="7" width="1.7109375" style="51" customWidth="1"/>
    <col min="8" max="8" width="13.57421875" style="50" customWidth="1"/>
    <col min="9" max="9" width="11.00390625" style="50" customWidth="1"/>
    <col min="10" max="10" width="9.28125" style="50" customWidth="1"/>
    <col min="11" max="16384" width="9.140625" style="50" customWidth="1"/>
  </cols>
  <sheetData>
    <row r="1" ht="13.5">
      <c r="A1" s="49" t="str">
        <f>Summary!A1</f>
        <v>MITHRIL BERHAD</v>
      </c>
    </row>
    <row r="2" ht="13.5">
      <c r="A2" s="7" t="s">
        <v>1</v>
      </c>
    </row>
    <row r="4" ht="13.5">
      <c r="A4" s="49" t="s">
        <v>121</v>
      </c>
    </row>
    <row r="5" ht="13.5">
      <c r="A5" s="49" t="s">
        <v>145</v>
      </c>
    </row>
    <row r="6" ht="13.5">
      <c r="A6" s="52"/>
    </row>
    <row r="7" spans="2:9" s="53" customFormat="1" ht="39" customHeight="1">
      <c r="B7" s="54">
        <v>2005</v>
      </c>
      <c r="C7" s="55"/>
      <c r="D7" s="56" t="s">
        <v>100</v>
      </c>
      <c r="E7" s="57"/>
      <c r="F7" s="54">
        <f>B7</f>
        <v>2005</v>
      </c>
      <c r="G7" s="55"/>
      <c r="H7" s="58" t="str">
        <f>D7</f>
        <v>2004</v>
      </c>
      <c r="I7" s="59"/>
    </row>
    <row r="8" spans="2:9" s="53" customFormat="1" ht="13.5">
      <c r="B8" s="60" t="s">
        <v>101</v>
      </c>
      <c r="C8" s="61"/>
      <c r="D8" s="62" t="s">
        <v>102</v>
      </c>
      <c r="E8" s="63"/>
      <c r="F8" s="60" t="s">
        <v>133</v>
      </c>
      <c r="G8" s="61"/>
      <c r="H8" s="62" t="s">
        <v>133</v>
      </c>
      <c r="I8" s="59"/>
    </row>
    <row r="9" spans="2:9" s="53" customFormat="1" ht="13.5">
      <c r="B9" s="60" t="s">
        <v>103</v>
      </c>
      <c r="C9" s="61"/>
      <c r="D9" s="60" t="s">
        <v>103</v>
      </c>
      <c r="E9" s="61"/>
      <c r="F9" s="60" t="s">
        <v>104</v>
      </c>
      <c r="G9" s="61"/>
      <c r="H9" s="60" t="s">
        <v>104</v>
      </c>
      <c r="I9" s="59"/>
    </row>
    <row r="10" spans="2:9" s="53" customFormat="1" ht="13.5">
      <c r="B10" s="61" t="s">
        <v>132</v>
      </c>
      <c r="C10" s="61"/>
      <c r="D10" s="63" t="str">
        <f>B10</f>
        <v>31st Dec</v>
      </c>
      <c r="E10" s="63"/>
      <c r="F10" s="61" t="s">
        <v>105</v>
      </c>
      <c r="G10" s="61"/>
      <c r="H10" s="61" t="s">
        <v>105</v>
      </c>
      <c r="I10" s="59"/>
    </row>
    <row r="11" spans="2:9" s="53" customFormat="1" ht="20.25" customHeight="1">
      <c r="B11" s="64" t="s">
        <v>16</v>
      </c>
      <c r="C11" s="61"/>
      <c r="D11" s="64" t="s">
        <v>16</v>
      </c>
      <c r="E11" s="63"/>
      <c r="F11" s="64" t="s">
        <v>16</v>
      </c>
      <c r="G11" s="61"/>
      <c r="H11" s="64" t="s">
        <v>16</v>
      </c>
      <c r="I11" s="59"/>
    </row>
    <row r="12" spans="2:8" ht="13.5">
      <c r="B12" s="65"/>
      <c r="C12" s="66"/>
      <c r="D12" s="65"/>
      <c r="E12" s="66"/>
      <c r="F12" s="65"/>
      <c r="G12" s="66"/>
      <c r="H12" s="65"/>
    </row>
    <row r="13" spans="2:8" ht="13.5">
      <c r="B13" s="65" t="s">
        <v>16</v>
      </c>
      <c r="C13" s="66"/>
      <c r="D13" s="65" t="s">
        <v>16</v>
      </c>
      <c r="E13" s="66"/>
      <c r="F13" s="65" t="s">
        <v>16</v>
      </c>
      <c r="G13" s="66"/>
      <c r="H13" s="65" t="s">
        <v>16</v>
      </c>
    </row>
    <row r="14" spans="2:8" ht="13.5">
      <c r="B14" s="65"/>
      <c r="C14" s="66"/>
      <c r="D14" s="65"/>
      <c r="E14" s="66"/>
      <c r="F14" s="65"/>
      <c r="G14" s="66"/>
      <c r="H14" s="65"/>
    </row>
    <row r="15" spans="1:8" ht="13.5">
      <c r="A15" s="53" t="s">
        <v>13</v>
      </c>
      <c r="B15" s="50">
        <f>F15-19311437</f>
        <v>19576429</v>
      </c>
      <c r="D15" s="50">
        <v>12957683</v>
      </c>
      <c r="F15" s="50">
        <v>38887866</v>
      </c>
      <c r="H15" s="50">
        <v>25831173</v>
      </c>
    </row>
    <row r="16" spans="1:5" ht="13.5">
      <c r="A16" s="53"/>
      <c r="D16" s="67"/>
      <c r="E16" s="68"/>
    </row>
    <row r="17" spans="1:8" ht="13.5">
      <c r="A17" s="53" t="s">
        <v>106</v>
      </c>
      <c r="B17" s="50">
        <f>F17+15874910</f>
        <v>-19362767</v>
      </c>
      <c r="D17" s="50">
        <v>-12586512</v>
      </c>
      <c r="F17" s="50">
        <f>-29680604-1622398-3934679+4</f>
        <v>-35237677</v>
      </c>
      <c r="H17" s="50">
        <v>-25867746</v>
      </c>
    </row>
    <row r="18" spans="1:5" ht="13.5">
      <c r="A18" s="53"/>
      <c r="D18" s="67"/>
      <c r="E18" s="68"/>
    </row>
    <row r="19" spans="1:8" ht="13.5">
      <c r="A19" s="53" t="s">
        <v>107</v>
      </c>
      <c r="B19" s="50">
        <f>F19-136257</f>
        <v>1113507</v>
      </c>
      <c r="D19" s="50">
        <v>40939</v>
      </c>
      <c r="F19" s="50">
        <v>1249764</v>
      </c>
      <c r="H19" s="50">
        <v>65035</v>
      </c>
    </row>
    <row r="20" spans="1:8" ht="13.5">
      <c r="A20" s="53"/>
      <c r="B20" s="69"/>
      <c r="D20" s="69"/>
      <c r="F20" s="69"/>
      <c r="H20" s="69"/>
    </row>
    <row r="21" ht="13.5">
      <c r="A21" s="53"/>
    </row>
    <row r="22" spans="1:8" ht="13.5">
      <c r="A22" s="53" t="s">
        <v>148</v>
      </c>
      <c r="B22" s="50">
        <f>SUM(B15:B19)</f>
        <v>1327169</v>
      </c>
      <c r="D22" s="70">
        <f>SUM(D15:D19)</f>
        <v>412110</v>
      </c>
      <c r="E22" s="71"/>
      <c r="F22" s="50">
        <f>SUM(F15:F19)</f>
        <v>4899953</v>
      </c>
      <c r="H22" s="70">
        <f>SUM(H15:H19)</f>
        <v>28462</v>
      </c>
    </row>
    <row r="23" spans="4:8" ht="13.5">
      <c r="D23" s="67"/>
      <c r="E23" s="68"/>
      <c r="H23" s="67"/>
    </row>
    <row r="24" spans="1:8" ht="13.5">
      <c r="A24" s="53" t="s">
        <v>108</v>
      </c>
      <c r="B24" s="50">
        <f>F24+1975561</f>
        <v>-1972520</v>
      </c>
      <c r="D24" s="50">
        <v>-2148876</v>
      </c>
      <c r="F24" s="50">
        <v>-3948081</v>
      </c>
      <c r="H24" s="50">
        <v>-4019211</v>
      </c>
    </row>
    <row r="25" spans="1:8" ht="13.5">
      <c r="A25" s="53"/>
      <c r="B25" s="69"/>
      <c r="D25" s="69"/>
      <c r="F25" s="69"/>
      <c r="H25" s="69"/>
    </row>
    <row r="26" ht="13.5">
      <c r="A26" s="53"/>
    </row>
    <row r="27" spans="1:8" ht="13.5">
      <c r="A27" s="53" t="s">
        <v>157</v>
      </c>
      <c r="B27" s="50">
        <f>SUM(B22:B24)</f>
        <v>-645351</v>
      </c>
      <c r="D27" s="70">
        <f>SUM(D22:D24)</f>
        <v>-1736766</v>
      </c>
      <c r="E27" s="71"/>
      <c r="F27" s="50">
        <f>SUM(F22:F24)</f>
        <v>951872</v>
      </c>
      <c r="H27" s="70">
        <f>SUM(H22:H24)</f>
        <v>-3990749</v>
      </c>
    </row>
    <row r="28" spans="1:8" ht="13.5">
      <c r="A28" s="53"/>
      <c r="D28" s="70"/>
      <c r="E28" s="71"/>
      <c r="H28" s="70"/>
    </row>
    <row r="29" spans="1:8" ht="13.5">
      <c r="A29" s="53" t="s">
        <v>29</v>
      </c>
      <c r="B29" s="50">
        <f>F29+418239</f>
        <v>-473690</v>
      </c>
      <c r="D29" s="50">
        <v>-548270</v>
      </c>
      <c r="F29" s="50">
        <v>-891929</v>
      </c>
      <c r="H29" s="50">
        <v>-668743</v>
      </c>
    </row>
    <row r="30" spans="2:8" ht="13.5">
      <c r="B30" s="69"/>
      <c r="D30" s="72"/>
      <c r="E30" s="71"/>
      <c r="F30" s="69"/>
      <c r="H30" s="72"/>
    </row>
    <row r="31" spans="4:8" ht="13.5">
      <c r="D31" s="70"/>
      <c r="E31" s="71"/>
      <c r="H31" s="70"/>
    </row>
    <row r="32" spans="1:8" ht="13.5">
      <c r="A32" s="53" t="s">
        <v>161</v>
      </c>
      <c r="B32" s="50">
        <f>SUM(B27:B29)</f>
        <v>-1119041</v>
      </c>
      <c r="D32" s="70">
        <f>SUM(D27:D29)</f>
        <v>-2285036</v>
      </c>
      <c r="E32" s="71"/>
      <c r="F32" s="50">
        <f>SUM(F27:F29)</f>
        <v>59943</v>
      </c>
      <c r="H32" s="70">
        <f>SUM(H27:H29)</f>
        <v>-4659492</v>
      </c>
    </row>
    <row r="33" spans="1:8" ht="13.5">
      <c r="A33" s="53"/>
      <c r="D33" s="70"/>
      <c r="E33" s="71"/>
      <c r="H33" s="70"/>
    </row>
    <row r="34" spans="1:8" ht="13.5">
      <c r="A34" s="53" t="s">
        <v>109</v>
      </c>
      <c r="B34" s="50">
        <v>0</v>
      </c>
      <c r="D34" s="70">
        <f>H34-0</f>
        <v>0</v>
      </c>
      <c r="E34" s="71"/>
      <c r="F34" s="50">
        <v>0</v>
      </c>
      <c r="H34" s="70">
        <f>J34-0</f>
        <v>0</v>
      </c>
    </row>
    <row r="35" spans="1:8" ht="13.5">
      <c r="A35" s="53"/>
      <c r="B35" s="69"/>
      <c r="D35" s="72"/>
      <c r="E35" s="71"/>
      <c r="F35" s="69"/>
      <c r="H35" s="69"/>
    </row>
    <row r="36" spans="1:5" ht="13.5">
      <c r="A36" s="53"/>
      <c r="D36" s="70"/>
      <c r="E36" s="71"/>
    </row>
    <row r="37" spans="1:8" ht="14.25" thickBot="1">
      <c r="A37" s="53" t="s">
        <v>160</v>
      </c>
      <c r="B37" s="73">
        <f>SUM(B32:B34)</f>
        <v>-1119041</v>
      </c>
      <c r="D37" s="74">
        <f>SUM(D32:D34)</f>
        <v>-2285036</v>
      </c>
      <c r="E37" s="71"/>
      <c r="F37" s="73">
        <f>SUM(F32:F34)</f>
        <v>59943</v>
      </c>
      <c r="H37" s="74">
        <f>SUM(H32:H34)</f>
        <v>-4659492</v>
      </c>
    </row>
    <row r="38" spans="2:8" ht="14.25" thickTop="1">
      <c r="B38" s="51"/>
      <c r="D38" s="68"/>
      <c r="E38" s="68"/>
      <c r="F38" s="51"/>
      <c r="H38" s="51"/>
    </row>
    <row r="39" spans="4:5" ht="13.5">
      <c r="D39" s="67"/>
      <c r="E39" s="68"/>
    </row>
    <row r="40" spans="1:8" ht="13.5">
      <c r="A40" s="53" t="s">
        <v>110</v>
      </c>
      <c r="B40" s="75">
        <f>B37/109055972*100</f>
        <v>-1.0261162038884033</v>
      </c>
      <c r="C40" s="75"/>
      <c r="D40" s="76">
        <f>D37/'[1]Consol_BS'!$B$36*100</f>
        <v>-2.7471973047738</v>
      </c>
      <c r="E40" s="76"/>
      <c r="F40" s="75">
        <f>F37/108486221*100</f>
        <v>0.05525402161441314</v>
      </c>
      <c r="G40" s="75"/>
      <c r="H40" s="76">
        <f>H37/'[1]Consol_BS'!$B$36*100</f>
        <v>-5.601900304421935</v>
      </c>
    </row>
    <row r="41" spans="1:8" ht="13.5">
      <c r="A41" s="53" t="s">
        <v>111</v>
      </c>
      <c r="B41" s="77" t="s">
        <v>17</v>
      </c>
      <c r="C41" s="77"/>
      <c r="D41" s="76" t="s">
        <v>17</v>
      </c>
      <c r="E41" s="76"/>
      <c r="F41" s="77" t="s">
        <v>17</v>
      </c>
      <c r="G41" s="77"/>
      <c r="H41" s="76" t="s">
        <v>17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>
      <c r="A49" s="1"/>
      <c r="B49" s="1"/>
      <c r="C49" s="10"/>
      <c r="D49" s="1"/>
      <c r="E49" s="10"/>
      <c r="F49" s="1"/>
      <c r="G49" s="10"/>
      <c r="H49" s="1"/>
      <c r="I49" s="1"/>
      <c r="J49" s="1"/>
    </row>
    <row r="50" spans="1:10" ht="13.5">
      <c r="A50" s="1"/>
      <c r="B50" s="1"/>
      <c r="C50" s="10"/>
      <c r="D50" s="1"/>
      <c r="E50" s="10"/>
      <c r="F50" s="1"/>
      <c r="G50" s="10"/>
      <c r="H50" s="1"/>
      <c r="I50" s="1"/>
      <c r="J50" s="1"/>
    </row>
    <row r="51" ht="13.5">
      <c r="A51" s="50" t="s">
        <v>118</v>
      </c>
    </row>
    <row r="52" ht="13.5">
      <c r="A52" s="50" t="s">
        <v>149</v>
      </c>
    </row>
  </sheetData>
  <printOptions horizontalCentered="1"/>
  <pageMargins left="0.45" right="0.2" top="0.65" bottom="0.65" header="0.5" footer="0.5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workbookViewId="0" topLeftCell="A18">
      <selection activeCell="A58" sqref="A58"/>
    </sheetView>
  </sheetViews>
  <sheetFormatPr defaultColWidth="9.140625" defaultRowHeight="12.75"/>
  <cols>
    <col min="1" max="1" width="51.28125" style="50" customWidth="1"/>
    <col min="2" max="2" width="14.28125" style="65" bestFit="1" customWidth="1"/>
    <col min="3" max="3" width="1.7109375" style="65" customWidth="1"/>
    <col min="4" max="4" width="14.140625" style="65" customWidth="1"/>
    <col min="5" max="5" width="14.57421875" style="50" customWidth="1"/>
    <col min="6" max="6" width="11.421875" style="50" customWidth="1"/>
    <col min="7" max="7" width="11.421875" style="50" bestFit="1" customWidth="1"/>
    <col min="8" max="12" width="9.7109375" style="50" customWidth="1"/>
    <col min="13" max="16384" width="9.140625" style="50" customWidth="1"/>
  </cols>
  <sheetData>
    <row r="1" ht="13.5">
      <c r="A1" s="49" t="str">
        <f>Summary!A1</f>
        <v>MITHRIL BERHAD</v>
      </c>
    </row>
    <row r="2" ht="13.5">
      <c r="A2" s="7" t="s">
        <v>1</v>
      </c>
    </row>
    <row r="4" ht="13.5">
      <c r="A4" s="49" t="s">
        <v>18</v>
      </c>
    </row>
    <row r="5" ht="13.5">
      <c r="A5" s="49" t="s">
        <v>134</v>
      </c>
    </row>
    <row r="7" spans="2:4" ht="13.5">
      <c r="B7" s="60" t="s">
        <v>19</v>
      </c>
      <c r="C7" s="60"/>
      <c r="D7" s="60" t="s">
        <v>19</v>
      </c>
    </row>
    <row r="8" spans="2:4" ht="13.5">
      <c r="B8" s="60" t="s">
        <v>135</v>
      </c>
      <c r="C8" s="60"/>
      <c r="D8" s="60" t="s">
        <v>122</v>
      </c>
    </row>
    <row r="9" spans="2:4" ht="13.5">
      <c r="B9" s="60" t="s">
        <v>91</v>
      </c>
      <c r="C9" s="60"/>
      <c r="D9" s="60" t="s">
        <v>92</v>
      </c>
    </row>
    <row r="10" spans="2:4" s="51" customFormat="1" ht="15">
      <c r="B10" s="64" t="s">
        <v>16</v>
      </c>
      <c r="C10" s="61"/>
      <c r="D10" s="78" t="s">
        <v>16</v>
      </c>
    </row>
    <row r="11" spans="2:4" s="51" customFormat="1" ht="15">
      <c r="B11" s="64"/>
      <c r="C11" s="61"/>
      <c r="D11" s="78"/>
    </row>
    <row r="12" ht="13.5">
      <c r="A12" s="49" t="s">
        <v>112</v>
      </c>
    </row>
    <row r="13" spans="1:4" ht="13.5">
      <c r="A13" s="50" t="s">
        <v>20</v>
      </c>
      <c r="B13" s="65">
        <v>49617767</v>
      </c>
      <c r="D13" s="65">
        <v>50666289</v>
      </c>
    </row>
    <row r="14" spans="1:4" ht="13.5">
      <c r="A14" s="50" t="s">
        <v>88</v>
      </c>
      <c r="B14" s="65">
        <v>87274000</v>
      </c>
      <c r="D14" s="65">
        <v>87274000</v>
      </c>
    </row>
    <row r="15" spans="1:4" ht="13.5">
      <c r="A15" s="50" t="s">
        <v>21</v>
      </c>
      <c r="B15" s="65">
        <v>3721</v>
      </c>
      <c r="D15" s="65">
        <v>3721</v>
      </c>
    </row>
    <row r="16" spans="1:4" ht="13.5">
      <c r="A16" s="50" t="s">
        <v>77</v>
      </c>
      <c r="B16" s="79">
        <v>17288794</v>
      </c>
      <c r="D16" s="79">
        <v>17762459</v>
      </c>
    </row>
    <row r="17" spans="2:4" ht="13.5">
      <c r="B17" s="65">
        <f>SUM(B13:B16)</f>
        <v>154184282</v>
      </c>
      <c r="D17" s="65">
        <f>SUM(D13:D16)</f>
        <v>155706469</v>
      </c>
    </row>
    <row r="19" ht="13.5">
      <c r="A19" s="49" t="s">
        <v>22</v>
      </c>
    </row>
    <row r="20" spans="1:4" ht="13.5">
      <c r="A20" s="50" t="s">
        <v>23</v>
      </c>
      <c r="B20" s="65">
        <v>20602970</v>
      </c>
      <c r="D20" s="65">
        <v>21379091</v>
      </c>
    </row>
    <row r="21" spans="1:4" ht="13.5">
      <c r="A21" s="50" t="s">
        <v>24</v>
      </c>
      <c r="B21" s="65">
        <f>7757172+2944570</f>
        <v>10701742</v>
      </c>
      <c r="D21" s="65">
        <f>4874636+6021946</f>
        <v>10896582</v>
      </c>
    </row>
    <row r="22" spans="1:4" ht="13.5">
      <c r="A22" s="50" t="s">
        <v>25</v>
      </c>
      <c r="B22" s="79">
        <v>11708484</v>
      </c>
      <c r="D22" s="79">
        <v>5292964</v>
      </c>
    </row>
    <row r="23" spans="2:4" ht="13.5">
      <c r="B23" s="80">
        <f>SUM(B20:B22)</f>
        <v>43013196</v>
      </c>
      <c r="D23" s="80">
        <f>SUM(D20:D22)</f>
        <v>37568637</v>
      </c>
    </row>
    <row r="25" ht="13.5">
      <c r="A25" s="49" t="s">
        <v>26</v>
      </c>
    </row>
    <row r="26" spans="1:4" ht="13.5">
      <c r="A26" s="50" t="s">
        <v>27</v>
      </c>
      <c r="B26" s="65">
        <f>3814936+16369478</f>
        <v>20184414</v>
      </c>
      <c r="D26" s="65">
        <f>5351905+15446650</f>
        <v>20798555</v>
      </c>
    </row>
    <row r="27" spans="1:4" ht="13.5">
      <c r="A27" s="50" t="s">
        <v>28</v>
      </c>
      <c r="B27" s="65">
        <v>18570252</v>
      </c>
      <c r="D27" s="65">
        <v>13279714</v>
      </c>
    </row>
    <row r="28" spans="1:4" ht="13.5">
      <c r="A28" s="50" t="s">
        <v>29</v>
      </c>
      <c r="B28" s="65">
        <v>3324397</v>
      </c>
      <c r="D28" s="65">
        <v>2955990</v>
      </c>
    </row>
    <row r="29" spans="2:4" ht="13.5">
      <c r="B29" s="80">
        <f>SUM(B26:B28)</f>
        <v>42079063</v>
      </c>
      <c r="D29" s="80">
        <f>SUM(D26:D28)</f>
        <v>37034259</v>
      </c>
    </row>
    <row r="31" spans="1:4" ht="13.5">
      <c r="A31" s="49" t="s">
        <v>113</v>
      </c>
      <c r="B31" s="65">
        <f>B23-B29</f>
        <v>934133</v>
      </c>
      <c r="D31" s="65">
        <f>D23-D29</f>
        <v>534378</v>
      </c>
    </row>
    <row r="33" spans="1:4" ht="14.25" thickBot="1">
      <c r="A33" s="49"/>
      <c r="B33" s="81">
        <f>B17+B31</f>
        <v>155118415</v>
      </c>
      <c r="D33" s="81">
        <f>D17+D31</f>
        <v>156240847</v>
      </c>
    </row>
    <row r="34" ht="14.25" thickTop="1"/>
    <row r="35" ht="13.5">
      <c r="A35" s="49" t="s">
        <v>114</v>
      </c>
    </row>
    <row r="36" spans="1:4" ht="13.5">
      <c r="A36" s="50" t="s">
        <v>30</v>
      </c>
      <c r="B36" s="65">
        <v>109055972</v>
      </c>
      <c r="D36" s="65">
        <v>107684072</v>
      </c>
    </row>
    <row r="37" spans="1:4" ht="13.5">
      <c r="A37" s="50" t="s">
        <v>31</v>
      </c>
      <c r="B37" s="65">
        <v>10518927</v>
      </c>
      <c r="D37" s="65">
        <v>10518927</v>
      </c>
    </row>
    <row r="38" spans="1:4" ht="13.5">
      <c r="A38" s="50" t="s">
        <v>32</v>
      </c>
      <c r="B38" s="65">
        <v>172</v>
      </c>
      <c r="D38" s="65">
        <v>276243</v>
      </c>
    </row>
    <row r="39" spans="1:4" ht="13.5">
      <c r="A39" s="50" t="s">
        <v>78</v>
      </c>
      <c r="B39" s="65">
        <v>46740208</v>
      </c>
      <c r="D39" s="65">
        <v>46740208</v>
      </c>
    </row>
    <row r="40" spans="1:4" ht="13.5">
      <c r="A40" s="50" t="s">
        <v>79</v>
      </c>
      <c r="B40" s="65">
        <v>12205861</v>
      </c>
      <c r="D40" s="65">
        <v>12205861</v>
      </c>
    </row>
    <row r="41" spans="1:4" ht="13.5">
      <c r="A41" s="50" t="s">
        <v>33</v>
      </c>
      <c r="B41" s="79">
        <f>Consol_EQ!E24+Consol_EQ!C24+80000</f>
        <v>-100063412</v>
      </c>
      <c r="D41" s="79">
        <f>80339088+Consol_EQ!E14+80000</f>
        <v>-100117130</v>
      </c>
    </row>
    <row r="42" spans="1:4" ht="13.5">
      <c r="A42" s="50" t="s">
        <v>115</v>
      </c>
      <c r="B42" s="65">
        <f>SUM(B36:B41)</f>
        <v>78457728</v>
      </c>
      <c r="D42" s="65">
        <f>SUM(D36:D41)</f>
        <v>77308181</v>
      </c>
    </row>
    <row r="44" spans="1:4" ht="13.5">
      <c r="A44" s="50" t="s">
        <v>34</v>
      </c>
      <c r="B44" s="65">
        <f>75424094-B45-B46-B47-B48</f>
        <v>15640765</v>
      </c>
      <c r="D44" s="65">
        <f>490448+15398178</f>
        <v>15888626</v>
      </c>
    </row>
    <row r="45" spans="1:4" ht="13.5">
      <c r="A45" s="50" t="s">
        <v>80</v>
      </c>
      <c r="B45" s="65">
        <v>1394031</v>
      </c>
      <c r="D45" s="65">
        <v>1579710</v>
      </c>
    </row>
    <row r="46" spans="1:4" ht="13.5">
      <c r="A46" s="50" t="s">
        <v>81</v>
      </c>
      <c r="B46" s="65">
        <v>694</v>
      </c>
      <c r="D46" s="65">
        <v>1075384</v>
      </c>
    </row>
    <row r="47" spans="1:4" ht="13.5">
      <c r="A47" s="50" t="s">
        <v>82</v>
      </c>
      <c r="B47" s="65">
        <v>13511836</v>
      </c>
      <c r="D47" s="65">
        <v>15320932</v>
      </c>
    </row>
    <row r="48" spans="1:4" ht="13.5">
      <c r="A48" s="50" t="s">
        <v>83</v>
      </c>
      <c r="B48" s="65">
        <v>44876768</v>
      </c>
      <c r="D48" s="65">
        <v>44009047</v>
      </c>
    </row>
    <row r="49" spans="1:4" ht="13.5">
      <c r="A49" s="50" t="s">
        <v>116</v>
      </c>
      <c r="B49" s="65">
        <v>1236593</v>
      </c>
      <c r="D49" s="65">
        <v>1058967</v>
      </c>
    </row>
    <row r="50" spans="2:4" ht="14.25" thickBot="1">
      <c r="B50" s="81">
        <f>SUM(B42:B49)</f>
        <v>155118415</v>
      </c>
      <c r="D50" s="81">
        <f>SUM(D42:D49)</f>
        <v>156240847</v>
      </c>
    </row>
    <row r="51" spans="2:4" ht="14.25" thickTop="1">
      <c r="B51" s="65">
        <f>B33-B50</f>
        <v>0</v>
      </c>
      <c r="D51" s="65">
        <f>D33-D50</f>
        <v>0</v>
      </c>
    </row>
    <row r="55" ht="13.5">
      <c r="A55" s="2"/>
    </row>
    <row r="56" ht="13.5">
      <c r="A56" s="50" t="s">
        <v>93</v>
      </c>
    </row>
    <row r="57" ht="13.5">
      <c r="A57" s="50" t="s">
        <v>149</v>
      </c>
    </row>
  </sheetData>
  <printOptions horizontalCentered="1"/>
  <pageMargins left="0.68" right="0.39" top="0.67" bottom="0.49" header="0.5" footer="0.39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SheetLayoutView="100" workbookViewId="0" topLeftCell="A30">
      <selection activeCell="D68" sqref="D68"/>
    </sheetView>
  </sheetViews>
  <sheetFormatPr defaultColWidth="9.140625" defaultRowHeight="12.75"/>
  <cols>
    <col min="1" max="1" width="3.28125" style="50" customWidth="1"/>
    <col min="2" max="2" width="3.57421875" style="50" customWidth="1"/>
    <col min="3" max="3" width="48.7109375" style="50" customWidth="1"/>
    <col min="4" max="4" width="15.00390625" style="65" customWidth="1"/>
    <col min="5" max="5" width="2.7109375" style="65" customWidth="1"/>
    <col min="6" max="6" width="13.421875" style="65" customWidth="1"/>
    <col min="7" max="7" width="7.57421875" style="50" customWidth="1"/>
    <col min="8" max="8" width="10.28125" style="50" bestFit="1" customWidth="1"/>
    <col min="9" max="16384" width="9.140625" style="50" customWidth="1"/>
  </cols>
  <sheetData>
    <row r="1" spans="1:3" ht="13.5">
      <c r="A1" s="49" t="str">
        <f>Summary!A1</f>
        <v>MITHRIL BERHAD</v>
      </c>
      <c r="B1" s="49"/>
      <c r="C1" s="49"/>
    </row>
    <row r="2" spans="1:3" ht="13.5">
      <c r="A2" s="7" t="s">
        <v>1</v>
      </c>
      <c r="B2" s="49"/>
      <c r="C2" s="49"/>
    </row>
    <row r="3" ht="7.5" customHeight="1"/>
    <row r="4" spans="1:3" ht="13.5">
      <c r="A4" s="49" t="s">
        <v>130</v>
      </c>
      <c r="B4" s="49"/>
      <c r="C4" s="49"/>
    </row>
    <row r="5" spans="1:3" ht="13.5">
      <c r="A5" s="49" t="s">
        <v>146</v>
      </c>
      <c r="B5" s="49"/>
      <c r="C5" s="49"/>
    </row>
    <row r="6" spans="4:6" ht="41.25" customHeight="1">
      <c r="D6" s="82" t="s">
        <v>136</v>
      </c>
      <c r="F6" s="82" t="s">
        <v>136</v>
      </c>
    </row>
    <row r="7" spans="4:6" ht="13.5">
      <c r="D7" s="82" t="str">
        <f>Consol_BS!B8</f>
        <v>31st Dec 2005</v>
      </c>
      <c r="F7" s="49" t="s">
        <v>137</v>
      </c>
    </row>
    <row r="8" spans="4:6" ht="15">
      <c r="D8" s="64" t="s">
        <v>16</v>
      </c>
      <c r="F8" s="64" t="s">
        <v>16</v>
      </c>
    </row>
    <row r="9" spans="1:3" ht="13.5">
      <c r="A9" s="49" t="s">
        <v>35</v>
      </c>
      <c r="B9" s="49"/>
      <c r="C9" s="49"/>
    </row>
    <row r="10" ht="6.75" customHeight="1"/>
    <row r="11" spans="2:6" s="51" customFormat="1" ht="13.5">
      <c r="B11" s="51" t="s">
        <v>123</v>
      </c>
      <c r="D11" s="66">
        <f>Consol_PL!F27+Consol_PL!F34</f>
        <v>951872</v>
      </c>
      <c r="E11" s="66"/>
      <c r="F11" s="66">
        <v>-3990749</v>
      </c>
    </row>
    <row r="12" spans="4:6" s="51" customFormat="1" ht="6.75" customHeight="1">
      <c r="D12" s="66"/>
      <c r="E12" s="66"/>
      <c r="F12" s="66"/>
    </row>
    <row r="13" spans="2:6" s="51" customFormat="1" ht="13.5">
      <c r="B13" s="51" t="s">
        <v>36</v>
      </c>
      <c r="D13" s="66"/>
      <c r="E13" s="66"/>
      <c r="F13" s="66"/>
    </row>
    <row r="14" spans="3:6" s="51" customFormat="1" ht="13.5">
      <c r="C14" s="51" t="s">
        <v>37</v>
      </c>
      <c r="D14" s="66">
        <v>1949007</v>
      </c>
      <c r="E14" s="66"/>
      <c r="F14" s="66">
        <v>1866311</v>
      </c>
    </row>
    <row r="15" spans="3:6" s="51" customFormat="1" ht="13.5">
      <c r="C15" s="51" t="s">
        <v>38</v>
      </c>
      <c r="D15" s="66">
        <v>4006161</v>
      </c>
      <c r="E15" s="66"/>
      <c r="F15" s="66">
        <v>4091045</v>
      </c>
    </row>
    <row r="16" spans="3:6" s="51" customFormat="1" ht="13.5">
      <c r="C16" s="51" t="s">
        <v>39</v>
      </c>
      <c r="D16" s="66">
        <v>-58080</v>
      </c>
      <c r="E16" s="66"/>
      <c r="F16" s="66">
        <v>-71834</v>
      </c>
    </row>
    <row r="17" spans="3:6" s="51" customFormat="1" ht="13.5">
      <c r="C17" s="51" t="s">
        <v>90</v>
      </c>
      <c r="D17" s="79">
        <v>473665</v>
      </c>
      <c r="E17" s="66"/>
      <c r="F17" s="79">
        <v>667738</v>
      </c>
    </row>
    <row r="18" spans="4:6" s="51" customFormat="1" ht="7.5" customHeight="1">
      <c r="D18" s="66"/>
      <c r="E18" s="66"/>
      <c r="F18" s="66"/>
    </row>
    <row r="19" spans="2:6" s="51" customFormat="1" ht="13.5">
      <c r="B19" s="51" t="s">
        <v>124</v>
      </c>
      <c r="D19" s="66">
        <f>SUM(D11:D17)</f>
        <v>7322625</v>
      </c>
      <c r="E19" s="66"/>
      <c r="F19" s="66">
        <f>SUM(F11:F17)</f>
        <v>2562511</v>
      </c>
    </row>
    <row r="20" spans="4:6" s="51" customFormat="1" ht="7.5" customHeight="1">
      <c r="D20" s="66"/>
      <c r="E20" s="66"/>
      <c r="F20" s="66"/>
    </row>
    <row r="21" spans="2:6" s="51" customFormat="1" ht="13.5">
      <c r="B21" s="51" t="s">
        <v>40</v>
      </c>
      <c r="D21" s="66"/>
      <c r="E21" s="66"/>
      <c r="F21" s="66"/>
    </row>
    <row r="22" spans="3:6" s="51" customFormat="1" ht="13.5">
      <c r="C22" s="51" t="s">
        <v>120</v>
      </c>
      <c r="D22" s="66">
        <v>776121</v>
      </c>
      <c r="E22" s="66"/>
      <c r="F22" s="66">
        <v>-2602047</v>
      </c>
    </row>
    <row r="23" spans="3:6" s="51" customFormat="1" ht="13.5">
      <c r="C23" s="51" t="s">
        <v>150</v>
      </c>
      <c r="D23" s="66">
        <v>194839</v>
      </c>
      <c r="E23" s="66"/>
      <c r="F23" s="66">
        <v>-1208352</v>
      </c>
    </row>
    <row r="24" spans="3:6" s="51" customFormat="1" ht="13.5">
      <c r="C24" s="51" t="s">
        <v>151</v>
      </c>
      <c r="D24" s="66">
        <v>-4253567</v>
      </c>
      <c r="E24" s="66"/>
      <c r="F24" s="66">
        <v>-1026063</v>
      </c>
    </row>
    <row r="25" spans="3:6" s="51" customFormat="1" ht="13.5">
      <c r="C25" s="51" t="s">
        <v>152</v>
      </c>
      <c r="D25" s="83">
        <f>SUM(D19:D24)</f>
        <v>4040018</v>
      </c>
      <c r="E25" s="66"/>
      <c r="F25" s="83">
        <f>SUM(F19:F24)</f>
        <v>-2273951</v>
      </c>
    </row>
    <row r="26" spans="4:6" s="51" customFormat="1" ht="6.75" customHeight="1">
      <c r="D26" s="66"/>
      <c r="E26" s="66"/>
      <c r="F26" s="66"/>
    </row>
    <row r="27" spans="3:6" s="51" customFormat="1" ht="13.5">
      <c r="C27" s="51" t="s">
        <v>41</v>
      </c>
      <c r="D27" s="66">
        <v>-345896</v>
      </c>
      <c r="E27" s="66"/>
      <c r="F27" s="66">
        <v>-184048</v>
      </c>
    </row>
    <row r="28" spans="4:6" s="51" customFormat="1" ht="7.5" customHeight="1">
      <c r="D28" s="66"/>
      <c r="E28" s="66"/>
      <c r="F28" s="66"/>
    </row>
    <row r="29" spans="2:6" s="51" customFormat="1" ht="13.5">
      <c r="B29" s="51" t="s">
        <v>153</v>
      </c>
      <c r="D29" s="80">
        <f>SUM(D25:D28)</f>
        <v>3694122</v>
      </c>
      <c r="E29" s="66"/>
      <c r="F29" s="80">
        <f>SUM(F25:F28)</f>
        <v>-2457999</v>
      </c>
    </row>
    <row r="30" spans="1:6" s="51" customFormat="1" ht="7.5" customHeight="1">
      <c r="A30" s="84"/>
      <c r="B30" s="84"/>
      <c r="C30" s="84"/>
      <c r="D30" s="66"/>
      <c r="E30" s="66"/>
      <c r="F30" s="66"/>
    </row>
    <row r="31" spans="1:6" s="51" customFormat="1" ht="13.5">
      <c r="A31" s="84" t="s">
        <v>42</v>
      </c>
      <c r="B31" s="84"/>
      <c r="C31" s="84"/>
      <c r="D31" s="66"/>
      <c r="E31" s="66"/>
      <c r="F31" s="66"/>
    </row>
    <row r="32" spans="1:6" s="51" customFormat="1" ht="6.75" customHeight="1">
      <c r="A32" s="84"/>
      <c r="B32" s="84"/>
      <c r="C32" s="84"/>
      <c r="D32" s="66"/>
      <c r="E32" s="66"/>
      <c r="F32" s="66"/>
    </row>
    <row r="33" spans="2:6" s="51" customFormat="1" ht="13.5">
      <c r="B33" s="51" t="s">
        <v>43</v>
      </c>
      <c r="D33" s="66">
        <v>-900485</v>
      </c>
      <c r="E33" s="66"/>
      <c r="F33" s="66">
        <v>-1106597</v>
      </c>
    </row>
    <row r="34" spans="2:6" s="51" customFormat="1" ht="13.5">
      <c r="B34" s="51" t="s">
        <v>44</v>
      </c>
      <c r="D34" s="66">
        <f>-D16</f>
        <v>58080</v>
      </c>
      <c r="E34" s="66"/>
      <c r="F34" s="66">
        <v>71834</v>
      </c>
    </row>
    <row r="35" spans="2:6" s="51" customFormat="1" ht="13.5" hidden="1">
      <c r="B35" s="51" t="s">
        <v>45</v>
      </c>
      <c r="D35" s="66">
        <v>0</v>
      </c>
      <c r="E35" s="66"/>
      <c r="F35" s="66">
        <v>0</v>
      </c>
    </row>
    <row r="36" spans="3:6" s="51" customFormat="1" ht="7.5" customHeight="1">
      <c r="C36" s="85"/>
      <c r="D36" s="66"/>
      <c r="E36" s="66"/>
      <c r="F36" s="66"/>
    </row>
    <row r="37" spans="2:6" s="51" customFormat="1" ht="13.5">
      <c r="B37" s="51" t="s">
        <v>131</v>
      </c>
      <c r="D37" s="80">
        <f>SUM(D33:D36)</f>
        <v>-842405</v>
      </c>
      <c r="E37" s="66"/>
      <c r="F37" s="80">
        <f>SUM(F33:F36)</f>
        <v>-1034763</v>
      </c>
    </row>
    <row r="38" spans="4:6" s="51" customFormat="1" ht="6.75" customHeight="1">
      <c r="D38" s="66"/>
      <c r="E38" s="66"/>
      <c r="F38" s="66"/>
    </row>
    <row r="39" spans="1:6" s="51" customFormat="1" ht="13.5">
      <c r="A39" s="84" t="s">
        <v>46</v>
      </c>
      <c r="B39" s="84"/>
      <c r="C39" s="84"/>
      <c r="D39" s="66"/>
      <c r="E39" s="66"/>
      <c r="F39" s="66"/>
    </row>
    <row r="40" spans="4:6" s="51" customFormat="1" ht="7.5" customHeight="1">
      <c r="D40" s="66"/>
      <c r="E40" s="66"/>
      <c r="F40" s="66"/>
    </row>
    <row r="41" spans="2:6" s="51" customFormat="1" ht="13.5">
      <c r="B41" s="51" t="s">
        <v>84</v>
      </c>
      <c r="D41" s="66">
        <v>2086010</v>
      </c>
      <c r="E41" s="66"/>
      <c r="F41" s="66">
        <v>1381000</v>
      </c>
    </row>
    <row r="42" spans="2:6" s="51" customFormat="1" ht="13.5">
      <c r="B42" s="51" t="s">
        <v>85</v>
      </c>
      <c r="D42" s="66">
        <v>-412310</v>
      </c>
      <c r="E42" s="66"/>
      <c r="F42" s="66">
        <v>-226670</v>
      </c>
    </row>
    <row r="43" spans="2:6" s="51" customFormat="1" ht="13.5">
      <c r="B43" s="51" t="s">
        <v>86</v>
      </c>
      <c r="D43" s="66">
        <v>-166449</v>
      </c>
      <c r="E43" s="66"/>
      <c r="F43" s="66">
        <v>-58992</v>
      </c>
    </row>
    <row r="44" spans="2:6" s="51" customFormat="1" ht="13.5">
      <c r="B44" s="51" t="s">
        <v>87</v>
      </c>
      <c r="D44" s="66">
        <v>-213666</v>
      </c>
      <c r="E44" s="66"/>
      <c r="F44" s="66">
        <v>-187788</v>
      </c>
    </row>
    <row r="45" spans="4:6" s="51" customFormat="1" ht="7.5" customHeight="1">
      <c r="D45" s="66"/>
      <c r="E45" s="66"/>
      <c r="F45" s="66"/>
    </row>
    <row r="46" spans="2:6" s="51" customFormat="1" ht="13.5">
      <c r="B46" s="51" t="s">
        <v>154</v>
      </c>
      <c r="D46" s="80">
        <f>SUM(D41:D45)</f>
        <v>1293585</v>
      </c>
      <c r="E46" s="66"/>
      <c r="F46" s="80">
        <f>SUM(F41:F45)</f>
        <v>907550</v>
      </c>
    </row>
    <row r="47" spans="4:6" s="51" customFormat="1" ht="7.5" customHeight="1">
      <c r="D47" s="66"/>
      <c r="E47" s="66"/>
      <c r="F47" s="66"/>
    </row>
    <row r="48" spans="1:6" s="51" customFormat="1" ht="13.5">
      <c r="A48" s="84" t="s">
        <v>47</v>
      </c>
      <c r="B48" s="84"/>
      <c r="C48" s="84"/>
      <c r="D48" s="86">
        <f>D29+D37+D46</f>
        <v>4145302</v>
      </c>
      <c r="E48" s="66"/>
      <c r="F48" s="86">
        <v>-2585212</v>
      </c>
    </row>
    <row r="49" spans="1:6" s="51" customFormat="1" ht="13.5">
      <c r="A49" s="84" t="s">
        <v>48</v>
      </c>
      <c r="B49" s="84"/>
      <c r="C49" s="84"/>
      <c r="D49" s="86">
        <f>Consol_BS!D22-721899</f>
        <v>4571065</v>
      </c>
      <c r="E49" s="66"/>
      <c r="F49" s="86">
        <v>7440503</v>
      </c>
    </row>
    <row r="50" spans="1:6" s="51" customFormat="1" ht="14.25" thickBot="1">
      <c r="A50" s="84" t="s">
        <v>49</v>
      </c>
      <c r="B50" s="84"/>
      <c r="C50" s="84"/>
      <c r="D50" s="87">
        <f>SUM(D48:D49)</f>
        <v>8716367</v>
      </c>
      <c r="E50" s="66"/>
      <c r="F50" s="87">
        <f>SUM(F48:F49)</f>
        <v>4855291</v>
      </c>
    </row>
    <row r="51" spans="1:6" s="51" customFormat="1" ht="14.25" thickTop="1">
      <c r="A51" s="84"/>
      <c r="B51" s="84"/>
      <c r="C51" s="84"/>
      <c r="D51" s="66"/>
      <c r="E51" s="66"/>
      <c r="F51" s="66"/>
    </row>
    <row r="52" spans="1:6" s="51" customFormat="1" ht="13.5" hidden="1">
      <c r="A52" s="88" t="s">
        <v>50</v>
      </c>
      <c r="B52" s="89"/>
      <c r="C52" s="89"/>
      <c r="D52" s="90"/>
      <c r="E52" s="66"/>
      <c r="F52" s="90"/>
    </row>
    <row r="53" spans="1:6" s="51" customFormat="1" ht="13.5" hidden="1">
      <c r="A53" s="91" t="s">
        <v>51</v>
      </c>
      <c r="B53" s="92"/>
      <c r="C53" s="92"/>
      <c r="D53" s="93" t="e">
        <f>#REF!</f>
        <v>#REF!</v>
      </c>
      <c r="E53" s="66"/>
      <c r="F53" s="93" t="e">
        <v>#REF!</v>
      </c>
    </row>
    <row r="54" spans="1:6" s="51" customFormat="1" ht="13.5" hidden="1">
      <c r="A54" s="94" t="s">
        <v>52</v>
      </c>
      <c r="B54" s="95"/>
      <c r="C54" s="95"/>
      <c r="D54" s="93" t="e">
        <f>#REF!</f>
        <v>#REF!</v>
      </c>
      <c r="E54" s="66"/>
      <c r="F54" s="93" t="e">
        <v>#REF!</v>
      </c>
    </row>
    <row r="55" spans="1:6" s="51" customFormat="1" ht="13.5" hidden="1">
      <c r="A55" s="94" t="s">
        <v>53</v>
      </c>
      <c r="B55" s="95"/>
      <c r="C55" s="95"/>
      <c r="D55" s="93" t="e">
        <f>#REF!</f>
        <v>#REF!</v>
      </c>
      <c r="E55" s="66"/>
      <c r="F55" s="93" t="e">
        <v>#REF!</v>
      </c>
    </row>
    <row r="56" spans="1:6" s="51" customFormat="1" ht="14.25" hidden="1" thickBot="1">
      <c r="A56" s="96"/>
      <c r="B56" s="97"/>
      <c r="C56" s="97"/>
      <c r="D56" s="98" t="e">
        <f>SUM(D53:D55)</f>
        <v>#REF!</v>
      </c>
      <c r="E56" s="66"/>
      <c r="F56" s="98" t="e">
        <v>#REF!</v>
      </c>
    </row>
    <row r="57" spans="1:6" s="51" customFormat="1" ht="13.5" hidden="1">
      <c r="A57" s="99"/>
      <c r="B57" s="100"/>
      <c r="C57" s="100"/>
      <c r="D57" s="101" t="e">
        <f>D50-D56</f>
        <v>#REF!</v>
      </c>
      <c r="E57" s="66"/>
      <c r="F57" s="101" t="e">
        <v>#REF!</v>
      </c>
    </row>
    <row r="58" spans="1:6" s="51" customFormat="1" ht="13.5">
      <c r="A58" s="51" t="s">
        <v>54</v>
      </c>
      <c r="D58" s="66"/>
      <c r="E58" s="66"/>
      <c r="F58" s="66"/>
    </row>
    <row r="59" spans="2:6" s="51" customFormat="1" ht="13.5">
      <c r="B59" s="51" t="s">
        <v>55</v>
      </c>
      <c r="D59" s="66">
        <f>Consol_BS!B22</f>
        <v>11708484</v>
      </c>
      <c r="E59" s="66"/>
      <c r="F59" s="66">
        <v>5737412</v>
      </c>
    </row>
    <row r="60" spans="2:6" ht="13.5">
      <c r="B60" s="50" t="s">
        <v>56</v>
      </c>
      <c r="D60" s="65">
        <v>-2992117</v>
      </c>
      <c r="F60" s="65">
        <v>-882121</v>
      </c>
    </row>
    <row r="61" spans="4:6" ht="14.25" thickBot="1">
      <c r="D61" s="81">
        <f>SUM(D59:D60)</f>
        <v>8716367</v>
      </c>
      <c r="F61" s="81">
        <f>SUM(F59:F60)</f>
        <v>4855291</v>
      </c>
    </row>
    <row r="62" spans="4:6" ht="14.25" thickTop="1">
      <c r="D62" s="65">
        <f>D50-D61</f>
        <v>0</v>
      </c>
      <c r="F62" s="65">
        <f>F50-F61</f>
        <v>0</v>
      </c>
    </row>
    <row r="63" spans="4:6" ht="13.5">
      <c r="D63" s="66"/>
      <c r="F63" s="66"/>
    </row>
    <row r="64" spans="4:6" ht="13.5">
      <c r="D64" s="66"/>
      <c r="F64" s="66"/>
    </row>
    <row r="65" spans="4:6" ht="13.5">
      <c r="D65" s="66"/>
      <c r="F65" s="66"/>
    </row>
    <row r="68" ht="13.5">
      <c r="A68" s="50" t="s">
        <v>119</v>
      </c>
    </row>
    <row r="69" ht="13.5">
      <c r="A69" s="50" t="s">
        <v>155</v>
      </c>
    </row>
  </sheetData>
  <printOptions horizontalCentered="1"/>
  <pageMargins left="0.44" right="0.34" top="0.53" bottom="0.53" header="0.44" footer="0.2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SheetLayoutView="100" workbookViewId="0" topLeftCell="A34">
      <selection activeCell="A56" sqref="A56"/>
    </sheetView>
  </sheetViews>
  <sheetFormatPr defaultColWidth="9.140625" defaultRowHeight="12.75"/>
  <cols>
    <col min="1" max="1" width="35.140625" style="50" customWidth="1"/>
    <col min="2" max="2" width="12.57421875" style="50" customWidth="1"/>
    <col min="3" max="4" width="11.57421875" style="50" customWidth="1"/>
    <col min="5" max="5" width="13.7109375" style="50" customWidth="1"/>
    <col min="6" max="6" width="11.421875" style="50" customWidth="1"/>
    <col min="7" max="7" width="0.71875" style="50" customWidth="1"/>
    <col min="8" max="16384" width="9.140625" style="50" customWidth="1"/>
  </cols>
  <sheetData>
    <row r="1" ht="13.5">
      <c r="A1" s="49" t="str">
        <f>Summary!A1</f>
        <v>MITHRIL BERHAD</v>
      </c>
    </row>
    <row r="2" ht="13.5">
      <c r="A2" s="7" t="s">
        <v>1</v>
      </c>
    </row>
    <row r="4" ht="13.5">
      <c r="A4" s="49" t="s">
        <v>126</v>
      </c>
    </row>
    <row r="5" ht="13.5">
      <c r="A5" s="49" t="str">
        <f>Consol_CF!A5</f>
        <v>FOR THE CUMULATIVE QUARTER ENDED 31ST DECEMBER 2005</v>
      </c>
    </row>
    <row r="7" ht="13.5">
      <c r="A7" s="52"/>
    </row>
    <row r="8" spans="2:6" ht="13.5">
      <c r="B8" s="102"/>
      <c r="C8" s="103" t="s">
        <v>57</v>
      </c>
      <c r="D8" s="104"/>
      <c r="E8" s="105" t="s">
        <v>58</v>
      </c>
      <c r="F8" s="106"/>
    </row>
    <row r="9" spans="2:6" ht="13.5">
      <c r="B9" s="107"/>
      <c r="C9" s="108"/>
      <c r="D9" s="109"/>
      <c r="E9" s="110"/>
      <c r="F9" s="111"/>
    </row>
    <row r="10" spans="1:6" s="65" customFormat="1" ht="13.5">
      <c r="A10" s="112" t="s">
        <v>147</v>
      </c>
      <c r="B10" s="107" t="s">
        <v>59</v>
      </c>
      <c r="C10" s="113" t="s">
        <v>59</v>
      </c>
      <c r="D10" s="114" t="s">
        <v>60</v>
      </c>
      <c r="E10" s="107" t="s">
        <v>61</v>
      </c>
      <c r="F10" s="115" t="s">
        <v>62</v>
      </c>
    </row>
    <row r="11" spans="1:6" s="65" customFormat="1" ht="13.5">
      <c r="A11" s="116" t="str">
        <f>Consol_CF!D7</f>
        <v>31st Dec 2005</v>
      </c>
      <c r="B11" s="110" t="s">
        <v>63</v>
      </c>
      <c r="C11" s="108" t="s">
        <v>64</v>
      </c>
      <c r="D11" s="110" t="s">
        <v>65</v>
      </c>
      <c r="E11" s="110" t="s">
        <v>66</v>
      </c>
      <c r="F11" s="109"/>
    </row>
    <row r="12" spans="2:6" ht="13.5">
      <c r="B12" s="107" t="s">
        <v>16</v>
      </c>
      <c r="C12" s="113" t="s">
        <v>16</v>
      </c>
      <c r="D12" s="107" t="s">
        <v>16</v>
      </c>
      <c r="E12" s="107" t="s">
        <v>16</v>
      </c>
      <c r="F12" s="111"/>
    </row>
    <row r="13" spans="2:6" ht="13.5">
      <c r="B13" s="107"/>
      <c r="C13" s="113"/>
      <c r="D13" s="107"/>
      <c r="E13" s="107"/>
      <c r="F13" s="111"/>
    </row>
    <row r="14" spans="1:7" ht="13.5">
      <c r="A14" s="50" t="s">
        <v>67</v>
      </c>
      <c r="B14" s="117">
        <f>Consol_BS!D36</f>
        <v>107684072</v>
      </c>
      <c r="C14" s="118">
        <v>80339088</v>
      </c>
      <c r="D14" s="117">
        <f>80000+12205861+276243+10518927+46740208</f>
        <v>69821239</v>
      </c>
      <c r="E14" s="117">
        <v>-180536218</v>
      </c>
      <c r="F14" s="111">
        <f>SUM(B14:E14)</f>
        <v>77308181</v>
      </c>
      <c r="G14" s="50">
        <f>F14-Consol_BS!D42</f>
        <v>0</v>
      </c>
    </row>
    <row r="15" spans="1:6" s="51" customFormat="1" ht="13.5">
      <c r="A15" s="51" t="s">
        <v>95</v>
      </c>
      <c r="B15" s="117"/>
      <c r="C15" s="118"/>
      <c r="D15" s="117"/>
      <c r="E15" s="117"/>
      <c r="F15" s="111"/>
    </row>
    <row r="16" spans="2:6" s="51" customFormat="1" ht="13.5">
      <c r="B16" s="117"/>
      <c r="C16" s="118"/>
      <c r="D16" s="117"/>
      <c r="E16" s="117"/>
      <c r="F16" s="111"/>
    </row>
    <row r="17" spans="2:6" s="51" customFormat="1" ht="13.5">
      <c r="B17" s="117"/>
      <c r="C17" s="117"/>
      <c r="D17" s="111"/>
      <c r="E17" s="117"/>
      <c r="F17" s="111"/>
    </row>
    <row r="18" spans="1:6" s="51" customFormat="1" ht="13.5">
      <c r="A18" s="51" t="s">
        <v>68</v>
      </c>
      <c r="B18" s="117">
        <f>Consol_BS!B36-Consol_EQ!B14</f>
        <v>1371900</v>
      </c>
      <c r="C18" s="118">
        <v>0</v>
      </c>
      <c r="D18" s="117">
        <f>D24-D14</f>
        <v>-276071</v>
      </c>
      <c r="E18" s="117">
        <f>Consol_PL!F37</f>
        <v>59943</v>
      </c>
      <c r="F18" s="111">
        <f>SUM(B18:E18)</f>
        <v>1155772</v>
      </c>
    </row>
    <row r="19" spans="1:6" s="51" customFormat="1" ht="13.5">
      <c r="A19" s="51" t="s">
        <v>69</v>
      </c>
      <c r="B19" s="117"/>
      <c r="C19" s="118"/>
      <c r="D19" s="117"/>
      <c r="E19" s="117"/>
      <c r="F19" s="111"/>
    </row>
    <row r="20" spans="2:6" s="51" customFormat="1" ht="13.5">
      <c r="B20" s="117"/>
      <c r="C20" s="118"/>
      <c r="D20" s="117"/>
      <c r="E20" s="117"/>
      <c r="F20" s="111"/>
    </row>
    <row r="21" spans="1:6" s="51" customFormat="1" ht="13.5">
      <c r="A21" s="51" t="s">
        <v>125</v>
      </c>
      <c r="B21" s="117"/>
      <c r="C21" s="118"/>
      <c r="D21" s="117"/>
      <c r="E21" s="117">
        <v>-6225</v>
      </c>
      <c r="F21" s="111">
        <f>SUM(B21:E21)</f>
        <v>-6225</v>
      </c>
    </row>
    <row r="22" spans="2:6" s="51" customFormat="1" ht="13.5">
      <c r="B22" s="117"/>
      <c r="C22" s="118"/>
      <c r="D22" s="117"/>
      <c r="E22" s="117"/>
      <c r="F22" s="111"/>
    </row>
    <row r="23" spans="1:6" s="51" customFormat="1" ht="13.5">
      <c r="A23" s="51" t="s">
        <v>70</v>
      </c>
      <c r="B23" s="117"/>
      <c r="C23" s="118"/>
      <c r="D23" s="117"/>
      <c r="E23" s="117"/>
      <c r="F23" s="111"/>
    </row>
    <row r="24" spans="1:6" s="51" customFormat="1" ht="14.25" thickBot="1">
      <c r="A24" s="51" t="s">
        <v>138</v>
      </c>
      <c r="B24" s="119">
        <f>SUM(B14:B22)</f>
        <v>109055972</v>
      </c>
      <c r="C24" s="119">
        <f>SUM(C14:C22)</f>
        <v>80339088</v>
      </c>
      <c r="D24" s="119">
        <f>80000+12205861+172+10518927+46740208</f>
        <v>69545168</v>
      </c>
      <c r="E24" s="119">
        <f>SUM(E14:E22)</f>
        <v>-180482500</v>
      </c>
      <c r="F24" s="119">
        <f>SUM(F14:F22)</f>
        <v>78457728</v>
      </c>
    </row>
    <row r="25" spans="2:6" s="51" customFormat="1" ht="14.25" thickTop="1">
      <c r="B25" s="51">
        <f>B24-Consol_BS!B36</f>
        <v>0</v>
      </c>
      <c r="F25" s="120">
        <f>F24-Consol_BS!B42</f>
        <v>0</v>
      </c>
    </row>
    <row r="26" s="51" customFormat="1" ht="13.5"/>
    <row r="27" s="51" customFormat="1" ht="13.5">
      <c r="A27" s="84"/>
    </row>
    <row r="28" spans="1:6" s="51" customFormat="1" ht="13.5">
      <c r="A28" s="50"/>
      <c r="B28" s="102"/>
      <c r="C28" s="103" t="s">
        <v>57</v>
      </c>
      <c r="D28" s="104"/>
      <c r="E28" s="105" t="s">
        <v>58</v>
      </c>
      <c r="F28" s="106"/>
    </row>
    <row r="29" spans="1:6" s="51" customFormat="1" ht="13.5">
      <c r="A29" s="50"/>
      <c r="B29" s="107"/>
      <c r="C29" s="108"/>
      <c r="D29" s="109"/>
      <c r="E29" s="110"/>
      <c r="F29" s="111"/>
    </row>
    <row r="30" spans="1:6" s="51" customFormat="1" ht="13.5">
      <c r="A30" s="112" t="s">
        <v>147</v>
      </c>
      <c r="B30" s="107" t="s">
        <v>59</v>
      </c>
      <c r="C30" s="113" t="s">
        <v>59</v>
      </c>
      <c r="D30" s="114" t="s">
        <v>60</v>
      </c>
      <c r="E30" s="107" t="s">
        <v>61</v>
      </c>
      <c r="F30" s="115" t="s">
        <v>62</v>
      </c>
    </row>
    <row r="31" spans="1:6" s="51" customFormat="1" ht="13.5">
      <c r="A31" s="116" t="s">
        <v>137</v>
      </c>
      <c r="B31" s="110" t="s">
        <v>63</v>
      </c>
      <c r="C31" s="108" t="s">
        <v>64</v>
      </c>
      <c r="D31" s="110" t="s">
        <v>65</v>
      </c>
      <c r="E31" s="110" t="s">
        <v>66</v>
      </c>
      <c r="F31" s="109"/>
    </row>
    <row r="32" spans="1:6" s="51" customFormat="1" ht="13.5">
      <c r="A32" s="50"/>
      <c r="B32" s="107" t="s">
        <v>16</v>
      </c>
      <c r="C32" s="113" t="s">
        <v>16</v>
      </c>
      <c r="D32" s="107" t="s">
        <v>16</v>
      </c>
      <c r="E32" s="107" t="s">
        <v>16</v>
      </c>
      <c r="F32" s="111"/>
    </row>
    <row r="33" spans="1:6" s="51" customFormat="1" ht="13.5">
      <c r="A33" s="50"/>
      <c r="B33" s="107"/>
      <c r="C33" s="113"/>
      <c r="D33" s="107"/>
      <c r="E33" s="107"/>
      <c r="F33" s="111"/>
    </row>
    <row r="34" spans="1:6" s="51" customFormat="1" ht="13.5">
      <c r="A34" s="50" t="s">
        <v>67</v>
      </c>
      <c r="B34" s="117">
        <v>83176989</v>
      </c>
      <c r="C34" s="118">
        <v>80339088</v>
      </c>
      <c r="D34" s="117">
        <v>74699668</v>
      </c>
      <c r="E34" s="117">
        <v>-173724486</v>
      </c>
      <c r="F34" s="111">
        <f>SUM(B34:E34)</f>
        <v>64491259</v>
      </c>
    </row>
    <row r="35" spans="1:6" s="51" customFormat="1" ht="13.5">
      <c r="A35" s="51" t="s">
        <v>89</v>
      </c>
      <c r="B35" s="117"/>
      <c r="C35" s="118"/>
      <c r="D35" s="117"/>
      <c r="E35" s="117"/>
      <c r="F35" s="111"/>
    </row>
    <row r="36" spans="2:6" s="51" customFormat="1" ht="13.5">
      <c r="B36" s="117"/>
      <c r="C36" s="118"/>
      <c r="D36" s="117"/>
      <c r="E36" s="117"/>
      <c r="F36" s="111"/>
    </row>
    <row r="37" spans="2:6" s="51" customFormat="1" ht="13.5">
      <c r="B37" s="117"/>
      <c r="C37" s="117"/>
      <c r="D37" s="111"/>
      <c r="E37" s="117"/>
      <c r="F37" s="111"/>
    </row>
    <row r="38" spans="1:6" s="51" customFormat="1" ht="13.5">
      <c r="A38" s="51" t="s">
        <v>68</v>
      </c>
      <c r="B38" s="117">
        <v>0</v>
      </c>
      <c r="C38" s="118">
        <v>0</v>
      </c>
      <c r="D38" s="117">
        <v>0</v>
      </c>
      <c r="E38" s="117">
        <v>-4659492</v>
      </c>
      <c r="F38" s="111">
        <f>SUM(B38:E38)</f>
        <v>-4659492</v>
      </c>
    </row>
    <row r="39" spans="1:6" s="51" customFormat="1" ht="13.5">
      <c r="A39" s="51" t="s">
        <v>69</v>
      </c>
      <c r="B39" s="117"/>
      <c r="C39" s="118"/>
      <c r="D39" s="117"/>
      <c r="E39" s="117"/>
      <c r="F39" s="111"/>
    </row>
    <row r="40" spans="2:6" s="51" customFormat="1" ht="13.5">
      <c r="B40" s="117"/>
      <c r="C40" s="118"/>
      <c r="D40" s="117"/>
      <c r="E40" s="117"/>
      <c r="F40" s="111"/>
    </row>
    <row r="41" spans="1:6" s="51" customFormat="1" ht="13.5">
      <c r="A41" s="51" t="s">
        <v>70</v>
      </c>
      <c r="B41" s="117"/>
      <c r="C41" s="118"/>
      <c r="D41" s="117"/>
      <c r="E41" s="117"/>
      <c r="F41" s="111"/>
    </row>
    <row r="42" spans="1:6" s="51" customFormat="1" ht="14.25" thickBot="1">
      <c r="A42" s="51" t="s">
        <v>139</v>
      </c>
      <c r="B42" s="119">
        <f>SUM(B33:B41)</f>
        <v>83176989</v>
      </c>
      <c r="C42" s="119">
        <f>SUM(C33:C41)</f>
        <v>80339088</v>
      </c>
      <c r="D42" s="119">
        <f>SUM(D33:D41)</f>
        <v>74699668</v>
      </c>
      <c r="E42" s="119">
        <f>SUM(E33:E41)</f>
        <v>-178383978</v>
      </c>
      <c r="F42" s="119">
        <f>SUM(F33:F41)</f>
        <v>59831767</v>
      </c>
    </row>
    <row r="43" spans="2:6" s="51" customFormat="1" ht="14.25" thickTop="1">
      <c r="B43" s="51">
        <v>0</v>
      </c>
      <c r="F43" s="120">
        <v>0</v>
      </c>
    </row>
    <row r="44" s="51" customFormat="1" ht="13.5"/>
    <row r="45" s="51" customFormat="1" ht="13.5"/>
    <row r="46" s="51" customFormat="1" ht="13.5"/>
    <row r="47" s="51" customFormat="1" ht="13.5"/>
    <row r="48" s="51" customFormat="1" ht="13.5"/>
    <row r="49" s="51" customFormat="1" ht="13.5"/>
    <row r="52" ht="13.5">
      <c r="A52" s="2"/>
    </row>
    <row r="54" ht="13.5">
      <c r="A54" s="50" t="s">
        <v>94</v>
      </c>
    </row>
    <row r="55" ht="13.5">
      <c r="A55" s="50" t="s">
        <v>156</v>
      </c>
    </row>
  </sheetData>
  <printOptions horizontalCentered="1"/>
  <pageMargins left="0.51" right="0.36" top="0.82" bottom="0.66" header="0.5" footer="0.5"/>
  <pageSetup fitToHeight="1" fitToWidth="1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4">
      <selection activeCell="B21" sqref="B21"/>
    </sheetView>
  </sheetViews>
  <sheetFormatPr defaultColWidth="9.140625" defaultRowHeight="12.75"/>
  <cols>
    <col min="1" max="1" width="56.7109375" style="50" customWidth="1"/>
    <col min="2" max="2" width="13.7109375" style="65" customWidth="1"/>
    <col min="3" max="3" width="1.7109375" style="65" customWidth="1"/>
    <col min="4" max="4" width="13.7109375" style="50" customWidth="1"/>
    <col min="5" max="5" width="7.140625" style="50" customWidth="1"/>
    <col min="6" max="16384" width="9.140625" style="50" customWidth="1"/>
  </cols>
  <sheetData>
    <row r="1" ht="13.5">
      <c r="A1" s="49" t="str">
        <f>Summary!A1</f>
        <v>MITHRIL BERHAD</v>
      </c>
    </row>
    <row r="2" ht="13.5">
      <c r="A2" s="7" t="s">
        <v>1</v>
      </c>
    </row>
    <row r="4" ht="13.5">
      <c r="A4" s="49" t="s">
        <v>129</v>
      </c>
    </row>
    <row r="5" ht="13.5">
      <c r="A5" s="49" t="str">
        <f>Consol_CF!A5</f>
        <v>FOR THE CUMULATIVE QUARTER ENDED 31ST DECEMBER 2005</v>
      </c>
    </row>
    <row r="8" spans="2:4" ht="25.5" customHeight="1">
      <c r="B8" s="121">
        <v>38687</v>
      </c>
      <c r="C8" s="122"/>
      <c r="D8" s="121">
        <v>38322</v>
      </c>
    </row>
    <row r="9" spans="2:4" ht="13.5">
      <c r="B9" s="82" t="s">
        <v>133</v>
      </c>
      <c r="C9" s="82"/>
      <c r="D9" s="82" t="s">
        <v>133</v>
      </c>
    </row>
    <row r="10" spans="2:4" ht="13.5">
      <c r="B10" s="82" t="s">
        <v>117</v>
      </c>
      <c r="C10" s="82"/>
      <c r="D10" s="82" t="s">
        <v>117</v>
      </c>
    </row>
    <row r="11" spans="2:4" ht="13.5">
      <c r="B11" s="61" t="s">
        <v>105</v>
      </c>
      <c r="C11" s="82"/>
      <c r="D11" s="61" t="s">
        <v>105</v>
      </c>
    </row>
    <row r="12" spans="2:4" ht="15">
      <c r="B12" s="64" t="s">
        <v>16</v>
      </c>
      <c r="C12" s="82"/>
      <c r="D12" s="64" t="s">
        <v>16</v>
      </c>
    </row>
    <row r="13" ht="13.5">
      <c r="D13" s="65"/>
    </row>
    <row r="14" spans="1:4" ht="13.5">
      <c r="A14" s="50" t="s">
        <v>71</v>
      </c>
      <c r="B14" s="65">
        <v>0</v>
      </c>
      <c r="D14" s="65">
        <v>0</v>
      </c>
    </row>
    <row r="15" spans="2:4" s="51" customFormat="1" ht="13.5">
      <c r="B15" s="66"/>
      <c r="C15" s="66"/>
      <c r="D15" s="66"/>
    </row>
    <row r="16" spans="1:4" s="51" customFormat="1" ht="13.5">
      <c r="A16" s="51" t="s">
        <v>72</v>
      </c>
      <c r="B16" s="66">
        <v>0</v>
      </c>
      <c r="C16" s="66"/>
      <c r="D16" s="66">
        <v>0</v>
      </c>
    </row>
    <row r="17" spans="2:4" s="51" customFormat="1" ht="13.5">
      <c r="B17" s="79"/>
      <c r="C17" s="66"/>
      <c r="D17" s="79"/>
    </row>
    <row r="18" spans="2:4" s="51" customFormat="1" ht="13.5">
      <c r="B18" s="66"/>
      <c r="C18" s="66"/>
      <c r="D18" s="66"/>
    </row>
    <row r="19" spans="1:4" s="51" customFormat="1" ht="13.5">
      <c r="A19" s="51" t="s">
        <v>73</v>
      </c>
      <c r="B19" s="66">
        <f>SUM(B14:B16)</f>
        <v>0</v>
      </c>
      <c r="C19" s="66"/>
      <c r="D19" s="66">
        <v>0</v>
      </c>
    </row>
    <row r="20" spans="2:4" s="51" customFormat="1" ht="13.5">
      <c r="B20" s="66"/>
      <c r="C20" s="66"/>
      <c r="D20" s="66"/>
    </row>
    <row r="21" spans="1:4" s="51" customFormat="1" ht="13.5">
      <c r="A21" s="51" t="s">
        <v>127</v>
      </c>
      <c r="B21" s="66">
        <f>Consol_EQ!E24</f>
        <v>-180482500</v>
      </c>
      <c r="C21" s="66"/>
      <c r="D21" s="66">
        <v>-178383978</v>
      </c>
    </row>
    <row r="22" spans="2:4" s="51" customFormat="1" ht="13.5">
      <c r="B22" s="66"/>
      <c r="C22" s="66"/>
      <c r="D22" s="66"/>
    </row>
    <row r="23" spans="1:4" s="51" customFormat="1" ht="14.25" thickBot="1">
      <c r="A23" s="51" t="s">
        <v>128</v>
      </c>
      <c r="B23" s="81">
        <f>SUM(B19:B21)</f>
        <v>-180482500</v>
      </c>
      <c r="C23" s="66"/>
      <c r="D23" s="81">
        <v>-176603770</v>
      </c>
    </row>
    <row r="24" spans="2:4" s="51" customFormat="1" ht="14.25" thickTop="1">
      <c r="B24" s="66"/>
      <c r="C24" s="66"/>
      <c r="D24" s="66"/>
    </row>
    <row r="25" spans="2:4" s="51" customFormat="1" ht="13.5">
      <c r="B25" s="66">
        <f>B23-Consol_EQ!E24</f>
        <v>0</v>
      </c>
      <c r="C25" s="66"/>
      <c r="D25" s="66">
        <v>0</v>
      </c>
    </row>
    <row r="26" spans="1:3" s="51" customFormat="1" ht="13.5">
      <c r="A26" s="84"/>
      <c r="B26" s="66"/>
      <c r="C26" s="66"/>
    </row>
    <row r="27" spans="2:3" s="51" customFormat="1" ht="13.5">
      <c r="B27" s="66"/>
      <c r="C27" s="66"/>
    </row>
    <row r="28" spans="2:3" s="51" customFormat="1" ht="13.5">
      <c r="B28" s="66"/>
      <c r="C28" s="66"/>
    </row>
    <row r="29" spans="2:3" s="51" customFormat="1" ht="13.5">
      <c r="B29" s="66"/>
      <c r="C29" s="66"/>
    </row>
    <row r="30" spans="2:3" s="51" customFormat="1" ht="13.5">
      <c r="B30" s="66"/>
      <c r="C30" s="66"/>
    </row>
    <row r="31" spans="2:3" s="51" customFormat="1" ht="13.5">
      <c r="B31" s="66"/>
      <c r="C31" s="66"/>
    </row>
    <row r="32" spans="1:3" s="51" customFormat="1" ht="13.5">
      <c r="A32" s="84"/>
      <c r="B32" s="66"/>
      <c r="C32" s="66"/>
    </row>
    <row r="33" spans="2:3" s="51" customFormat="1" ht="13.5">
      <c r="B33" s="66"/>
      <c r="C33" s="66"/>
    </row>
    <row r="34" spans="1:3" s="51" customFormat="1" ht="13.5">
      <c r="A34" s="84"/>
      <c r="B34" s="66"/>
      <c r="C34" s="66"/>
    </row>
    <row r="35" spans="2:3" s="51" customFormat="1" ht="13.5">
      <c r="B35" s="66"/>
      <c r="C35" s="66"/>
    </row>
    <row r="36" spans="2:3" s="51" customFormat="1" ht="13.5">
      <c r="B36" s="66"/>
      <c r="C36" s="66"/>
    </row>
    <row r="37" spans="2:3" s="51" customFormat="1" ht="13.5">
      <c r="B37" s="66"/>
      <c r="C37" s="66"/>
    </row>
    <row r="38" spans="2:3" s="51" customFormat="1" ht="13.5">
      <c r="B38" s="66"/>
      <c r="C38" s="66"/>
    </row>
    <row r="39" spans="2:3" s="51" customFormat="1" ht="13.5">
      <c r="B39" s="66"/>
      <c r="C39" s="66"/>
    </row>
    <row r="40" spans="2:3" s="51" customFormat="1" ht="13.5">
      <c r="B40" s="66"/>
      <c r="C40" s="66"/>
    </row>
    <row r="41" spans="2:3" s="51" customFormat="1" ht="13.5">
      <c r="B41" s="66"/>
      <c r="C41" s="66"/>
    </row>
    <row r="42" spans="2:3" s="51" customFormat="1" ht="13.5">
      <c r="B42" s="66"/>
      <c r="C42" s="66"/>
    </row>
    <row r="43" spans="2:3" s="51" customFormat="1" ht="13.5">
      <c r="B43" s="66"/>
      <c r="C43" s="66"/>
    </row>
  </sheetData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chaiyk</cp:lastModifiedBy>
  <cp:lastPrinted>2006-02-28T02:21:08Z</cp:lastPrinted>
  <dcterms:created xsi:type="dcterms:W3CDTF">2004-08-07T08:47:17Z</dcterms:created>
  <dcterms:modified xsi:type="dcterms:W3CDTF">2006-02-28T05:08:33Z</dcterms:modified>
  <cp:category/>
  <cp:version/>
  <cp:contentType/>
  <cp:contentStatus/>
</cp:coreProperties>
</file>